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65416" windowWidth="15480" windowHeight="10875" firstSheet="1" activeTab="1"/>
  </bookViews>
  <sheets>
    <sheet name="Liste des parties" sheetId="1" state="hidden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at1">'[8]liste'!#REF!</definedName>
    <definedName name="catégorie">'[5]Engagés'!$A$6</definedName>
    <definedName name="clpo">#REF!</definedName>
    <definedName name="comp1">'[8]liste'!#REF!</definedName>
    <definedName name="compétition">'[5]Engagés'!$A$5</definedName>
    <definedName name="dat1">'[8]liste'!#REF!</definedName>
    <definedName name="date">'[3]Engagés'!$B$4</definedName>
    <definedName name="épreuve">'[3]Engagés'!$A$5</definedName>
    <definedName name="ja">'[2]Engagés'!#REF!</definedName>
    <definedName name="lieu">'[1]Engagés'!$A$7</definedName>
    <definedName name="NP">'Liste des parties'!$A:$XFD</definedName>
    <definedName name="or1">'[8]liste'!#REF!</definedName>
    <definedName name="or2">'[8]liste'!#REF!</definedName>
    <definedName name="orga1">'[7]liste'!#REF!</definedName>
    <definedName name="orga2">'[7]liste'!#REF!</definedName>
    <definedName name="organisateur1">'[9]Engagés'!$A$1</definedName>
    <definedName name="organisateur2">'[9]Engagés'!$A$2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'[6]Engagés DXJ'!$R$1</definedName>
    <definedName name="tableau">'[4]Engagés'!$A$6</definedName>
    <definedName name="TF">#REF!</definedName>
    <definedName name="TIR">#REF!</definedName>
    <definedName name="tour">'[2]Engagés'!#REF!</definedName>
  </definedNames>
  <calcPr calcMode="manual" fullCalcOnLoad="1"/>
</workbook>
</file>

<file path=xl/sharedStrings.xml><?xml version="1.0" encoding="utf-8"?>
<sst xmlns="http://schemas.openxmlformats.org/spreadsheetml/2006/main" count="316" uniqueCount="108">
  <si>
    <t>1/8ème de Finale</t>
  </si>
  <si>
    <t>Finale</t>
  </si>
  <si>
    <t>Date</t>
  </si>
  <si>
    <t>1er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</si>
  <si>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</si>
  <si>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</si>
  <si>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</si>
  <si>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</si>
  <si>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</si>
  <si>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</si>
  <si>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</si>
  <si>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</si>
  <si>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</si>
  <si>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</si>
  <si>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</si>
  <si>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</si>
  <si>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</si>
  <si>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</si>
  <si>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</si>
  <si>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</si>
  <si>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</si>
  <si>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</si>
  <si>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</si>
  <si>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</si>
  <si>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</si>
  <si>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</si>
  <si>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</si>
  <si>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</si>
  <si>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</si>
  <si>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</si>
  <si>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</si>
  <si>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</si>
  <si>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</si>
  <si>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</si>
  <si>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</si>
  <si>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</si>
  <si>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1/16ème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</si>
  <si>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</si>
  <si>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</si>
  <si>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</si>
  <si>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</si>
  <si>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</si>
  <si>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</si>
  <si>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 xml:space="preserve"> </t>
  </si>
  <si>
    <t>Franck</t>
  </si>
  <si>
    <t>Double Club Id1</t>
  </si>
  <si>
    <t>Double Club Id2</t>
  </si>
  <si>
    <t>LUBASINSKI</t>
  </si>
  <si>
    <t>Christophe</t>
  </si>
  <si>
    <t>COBE BEZU</t>
  </si>
  <si>
    <t>HAUDECOEUR</t>
  </si>
  <si>
    <t>Alain</t>
  </si>
  <si>
    <t>Tournoi National categorie B</t>
  </si>
  <si>
    <t>LES ANDELYS TC</t>
  </si>
  <si>
    <t>NGUYEN</t>
  </si>
  <si>
    <t>Kévin</t>
  </si>
  <si>
    <t>BOURGETIN CTT</t>
  </si>
  <si>
    <t>Absent</t>
  </si>
  <si>
    <t>Inc</t>
  </si>
  <si>
    <t>BRACHINI</t>
  </si>
  <si>
    <t>Herve</t>
  </si>
  <si>
    <t>CP YVETOT</t>
  </si>
  <si>
    <t>JEZEQUEL</t>
  </si>
  <si>
    <t>Tanguy</t>
  </si>
  <si>
    <t>MT ST AIGNAN TT</t>
  </si>
  <si>
    <t>PEUDOUX</t>
  </si>
  <si>
    <t>Jean Jacques</t>
  </si>
  <si>
    <t>CROTH GARENNES</t>
  </si>
  <si>
    <t>BEN AMEUR</t>
  </si>
  <si>
    <t>Younes</t>
  </si>
  <si>
    <t>BONDY ASTT</t>
  </si>
  <si>
    <t>LECOUTRE</t>
  </si>
  <si>
    <t>Patrick</t>
  </si>
  <si>
    <t>CS ANDELYS</t>
  </si>
  <si>
    <t>GAILLARDOU</t>
  </si>
  <si>
    <t>GUINGAND</t>
  </si>
  <si>
    <t>Kevin</t>
  </si>
  <si>
    <t>ES TORIGNAISE</t>
  </si>
  <si>
    <t>TRASSAERT</t>
  </si>
  <si>
    <t>Thierry</t>
  </si>
  <si>
    <t>RIS ORANGIS US</t>
  </si>
  <si>
    <t>DUBEROS</t>
  </si>
  <si>
    <t>Eric</t>
  </si>
  <si>
    <t>FRANCOURVILLE L</t>
  </si>
  <si>
    <t>PAPPALARDO</t>
  </si>
  <si>
    <t>Théo</t>
  </si>
  <si>
    <t>COULMAIN</t>
  </si>
  <si>
    <t>Christian</t>
  </si>
  <si>
    <t>GIANG</t>
  </si>
  <si>
    <t>Bao</t>
  </si>
  <si>
    <t>LAON ASPTT</t>
  </si>
  <si>
    <t>BOURLET</t>
  </si>
  <si>
    <t>Lucas</t>
  </si>
  <si>
    <t>SAINT-AMAND TT</t>
  </si>
  <si>
    <t>PALMIER</t>
  </si>
  <si>
    <t>CHATILLON TTMC</t>
  </si>
  <si>
    <t>VERMEULEN</t>
  </si>
  <si>
    <t>Benjamin</t>
  </si>
  <si>
    <t>RICHARD</t>
  </si>
  <si>
    <t>Patrice</t>
  </si>
  <si>
    <t>BARBIER</t>
  </si>
  <si>
    <t>Daniel</t>
  </si>
  <si>
    <t>VOLTIGEURS DE B</t>
  </si>
  <si>
    <t>GERVREAU</t>
  </si>
  <si>
    <t>Loïc</t>
  </si>
  <si>
    <t>BERNARDIN</t>
  </si>
  <si>
    <t>Yannick</t>
  </si>
  <si>
    <t>E. GISORS TT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</si>
</sst>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dd/mm/yy"/>
    <numFmt numFmtId="210" formatCode="h:mm"/>
  </numFmts>
  <fonts count="5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52" applyFont="1" applyBorder="1" applyAlignment="1" applyProtection="1">
      <alignment horizontal="left"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9" fillId="0" borderId="10" xfId="52" applyFont="1" applyBorder="1" applyAlignment="1" applyProtection="1">
      <alignment horizontal="left" vertical="center"/>
      <protection hidden="1"/>
    </xf>
    <xf numFmtId="0" fontId="0" fillId="0" borderId="10" xfId="53" applyFont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9" fillId="0" borderId="11" xfId="53" applyFont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center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0" fontId="11" fillId="0" borderId="12" xfId="53" applyFont="1" applyFill="1" applyBorder="1" applyAlignment="1" applyProtection="1">
      <alignment horizontal="center" vertical="center"/>
      <protection hidden="1"/>
    </xf>
    <xf numFmtId="0" fontId="0" fillId="0" borderId="12" xfId="53" applyFont="1" applyFill="1" applyBorder="1" applyAlignment="1" applyProtection="1">
      <alignment vertical="center"/>
      <protection hidden="1"/>
    </xf>
    <xf numFmtId="0" fontId="9" fillId="0" borderId="12" xfId="52" applyFont="1" applyFill="1" applyBorder="1" applyAlignment="1" applyProtection="1">
      <alignment horizontal="right" vertical="center"/>
      <protection hidden="1"/>
    </xf>
    <xf numFmtId="0" fontId="9" fillId="0" borderId="13" xfId="53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9" fillId="0" borderId="0" xfId="52" applyFont="1" applyFill="1" applyBorder="1" applyAlignment="1" applyProtection="1">
      <alignment horizontal="right" vertical="center"/>
      <protection hidden="1"/>
    </xf>
    <xf numFmtId="0" fontId="9" fillId="0" borderId="14" xfId="53" applyFont="1" applyFill="1" applyBorder="1" applyAlignment="1" applyProtection="1">
      <alignment horizontal="center" vertical="center"/>
      <protection hidden="1"/>
    </xf>
    <xf numFmtId="0" fontId="15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15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horizontal="right" vertical="center"/>
      <protection hidden="1"/>
    </xf>
    <xf numFmtId="0" fontId="9" fillId="0" borderId="16" xfId="53" applyFont="1" applyFill="1" applyBorder="1" applyAlignment="1" applyProtection="1">
      <alignment horizontal="center" vertical="center"/>
      <protection hidden="1"/>
    </xf>
    <xf numFmtId="209" fontId="0" fillId="0" borderId="0" xfId="0" applyNumberFormat="1" applyAlignment="1">
      <alignment horizontal="center"/>
    </xf>
    <xf numFmtId="0" fontId="19" fillId="0" borderId="0" xfId="53" applyFont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8" fillId="0" borderId="0" xfId="55" applyFont="1" applyAlignment="1" applyProtection="1">
      <alignment horizontal="center" vertical="center"/>
      <protection hidden="1"/>
    </xf>
    <xf numFmtId="0" fontId="0" fillId="0" borderId="17" xfId="54" applyFont="1" applyBorder="1" applyAlignment="1" applyProtection="1">
      <alignment vertical="center"/>
      <protection hidden="1"/>
    </xf>
    <xf numFmtId="0" fontId="4" fillId="0" borderId="18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8" xfId="54" applyFont="1" applyBorder="1" applyAlignment="1" applyProtection="1">
      <alignment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7" fillId="0" borderId="18" xfId="54" applyFont="1" applyBorder="1" applyAlignment="1" applyProtection="1">
      <alignment horizontal="left" vertical="center" indent="1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9" xfId="54" applyFont="1" applyBorder="1" applyAlignment="1" applyProtection="1">
      <alignment horizontal="left" vertical="center" indent="1"/>
      <protection hidden="1"/>
    </xf>
    <xf numFmtId="0" fontId="4" fillId="0" borderId="0" xfId="55" applyFont="1" applyAlignment="1" applyProtection="1">
      <alignment vertical="center"/>
      <protection hidden="1"/>
    </xf>
    <xf numFmtId="0" fontId="5" fillId="0" borderId="20" xfId="54" applyFont="1" applyBorder="1" applyAlignment="1" applyProtection="1">
      <alignment horizontal="center" vertical="center"/>
      <protection hidden="1"/>
    </xf>
    <xf numFmtId="0" fontId="5" fillId="0" borderId="21" xfId="54" applyFont="1" applyBorder="1" applyAlignment="1" applyProtection="1">
      <alignment horizontal="center" vertical="center"/>
      <protection hidden="1"/>
    </xf>
    <xf numFmtId="0" fontId="5" fillId="0" borderId="22" xfId="54" applyFont="1" applyBorder="1" applyAlignment="1" applyProtection="1">
      <alignment horizontal="center" vertical="center"/>
      <protection hidden="1"/>
    </xf>
    <xf numFmtId="0" fontId="13" fillId="0" borderId="0" xfId="54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vertical="center"/>
      <protection hidden="1"/>
    </xf>
    <xf numFmtId="0" fontId="4" fillId="0" borderId="23" xfId="54" applyFont="1" applyBorder="1" applyAlignment="1" applyProtection="1">
      <alignment horizontal="centerContinuous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33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0" xfId="54" applyFont="1" applyBorder="1" applyAlignment="1" applyProtection="1">
      <alignment horizontal="left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Border="1" applyAlignment="1" applyProtection="1">
      <alignment horizontal="centerContinuous" vertical="center"/>
      <protection hidden="1"/>
    </xf>
    <xf numFmtId="0" fontId="0" fillId="0" borderId="11" xfId="55" applyFont="1" applyBorder="1" applyAlignment="1" applyProtection="1">
      <alignment vertical="center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7" fillId="0" borderId="0" xfId="54" applyFont="1" applyFill="1" applyBorder="1" applyAlignment="1" applyProtection="1">
      <alignment horizontal="left" vertic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Continuous" vertical="center"/>
      <protection hidden="1"/>
    </xf>
    <xf numFmtId="0" fontId="17" fillId="0" borderId="24" xfId="0" applyFont="1" applyBorder="1" applyAlignment="1" applyProtection="1">
      <alignment horizontal="center" vertical="center"/>
      <protection hidden="1"/>
    </xf>
    <xf numFmtId="209" fontId="17" fillId="0" borderId="0" xfId="0" applyNumberFormat="1" applyFont="1" applyBorder="1" applyAlignment="1" applyProtection="1">
      <alignment horizontal="centerContinuous" vertical="center"/>
      <protection hidden="1"/>
    </xf>
    <xf numFmtId="210" fontId="17" fillId="0" borderId="0" xfId="0" applyNumberFormat="1" applyFont="1" applyBorder="1" applyAlignment="1" applyProtection="1">
      <alignment horizontal="centerContinuous" vertical="center"/>
      <protection hidden="1"/>
    </xf>
    <xf numFmtId="0" fontId="18" fillId="0" borderId="0" xfId="54" applyFont="1" applyAlignment="1" applyProtection="1">
      <alignment horizontal="centerContinuous" vertical="center"/>
      <protection hidden="1"/>
    </xf>
    <xf numFmtId="0" fontId="0" fillId="33" borderId="25" xfId="54" applyNumberFormat="1" applyFont="1" applyFill="1" applyBorder="1" applyAlignment="1" applyProtection="1">
      <alignment horizontal="center" vertical="center"/>
      <protection hidden="1"/>
    </xf>
    <xf numFmtId="0" fontId="0" fillId="0" borderId="11" xfId="54" applyFont="1" applyBorder="1" applyAlignment="1" applyProtection="1">
      <alignment vertical="center"/>
      <protection hidden="1"/>
    </xf>
    <xf numFmtId="0" fontId="0" fillId="0" borderId="11" xfId="54" applyFont="1" applyBorder="1" applyAlignment="1" applyProtection="1">
      <alignment horizontal="center" vertical="center"/>
      <protection hidden="1"/>
    </xf>
    <xf numFmtId="0" fontId="19" fillId="34" borderId="0" xfId="54" applyFont="1" applyFill="1" applyAlignment="1" applyProtection="1">
      <alignment horizontal="center" vertical="center"/>
      <protection hidden="1"/>
    </xf>
    <xf numFmtId="0" fontId="10" fillId="0" borderId="0" xfId="53" applyFont="1" applyBorder="1" applyAlignment="1" applyProtection="1">
      <alignment horizontal="center" vertical="center"/>
      <protection hidden="1"/>
    </xf>
    <xf numFmtId="0" fontId="8" fillId="0" borderId="26" xfId="54" applyFont="1" applyBorder="1" applyAlignment="1" applyProtection="1">
      <alignment horizontal="centerContinuous" vertical="center"/>
      <protection hidden="1"/>
    </xf>
    <xf numFmtId="0" fontId="13" fillId="0" borderId="0" xfId="53" applyFont="1" applyBorder="1" applyAlignment="1" applyProtection="1">
      <alignment vertical="center"/>
      <protection hidden="1"/>
    </xf>
    <xf numFmtId="0" fontId="19" fillId="0" borderId="0" xfId="55" applyFont="1" applyAlignment="1" applyProtection="1">
      <alignment horizontal="center" vertical="center"/>
      <protection hidden="1"/>
    </xf>
    <xf numFmtId="0" fontId="6" fillId="0" borderId="0" xfId="54" applyFont="1" applyAlignment="1" applyProtection="1">
      <alignment horizontal="center" vertical="center"/>
      <protection hidden="1"/>
    </xf>
    <xf numFmtId="0" fontId="7" fillId="0" borderId="27" xfId="54" applyFont="1" applyBorder="1" applyAlignment="1" applyProtection="1">
      <alignment horizontal="left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Continuous" vertical="center"/>
      <protection hidden="1"/>
    </xf>
    <xf numFmtId="0" fontId="19" fillId="0" borderId="0" xfId="55" applyFont="1" applyAlignment="1" applyProtection="1">
      <alignment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8" fillId="0" borderId="0" xfId="55" applyFont="1" applyAlignment="1" applyProtection="1">
      <alignment vertical="center"/>
      <protection hidden="1"/>
    </xf>
    <xf numFmtId="0" fontId="0" fillId="0" borderId="0" xfId="55" applyFont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0" fontId="8" fillId="0" borderId="0" xfId="55" applyFont="1" applyBorder="1" applyAlignment="1" applyProtection="1">
      <alignment horizontal="center" vertical="center"/>
      <protection hidden="1"/>
    </xf>
    <xf numFmtId="0" fontId="5" fillId="0" borderId="0" xfId="55" applyFont="1" applyAlignment="1" applyProtection="1">
      <alignment vertical="center"/>
      <protection hidden="1"/>
    </xf>
    <xf numFmtId="0" fontId="5" fillId="0" borderId="0" xfId="55" applyFont="1" applyAlignment="1" applyProtection="1">
      <alignment horizontal="center" vertical="center"/>
      <protection hidden="1"/>
    </xf>
    <xf numFmtId="0" fontId="5" fillId="0" borderId="11" xfId="55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5" fillId="0" borderId="28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 vertical="center"/>
      <protection hidden="1"/>
    </xf>
    <xf numFmtId="202" fontId="7" fillId="0" borderId="0" xfId="53" applyNumberFormat="1" applyFont="1" applyFill="1" applyBorder="1" applyAlignment="1" applyProtection="1">
      <alignment horizontal="center" vertical="center"/>
      <protection hidden="1"/>
    </xf>
    <xf numFmtId="202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7" fillId="0" borderId="14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0.28125" style="1" bestFit="1" customWidth="1"/>
    <col min="2" max="2" width="6.140625" style="0" bestFit="1" customWidth="1"/>
    <col min="3" max="3" width="8.421875" style="0" bestFit="1" customWidth="1"/>
    <col min="4" max="4" width="8.8515625" style="0" bestFit="1" customWidth="1"/>
    <col min="5" max="5" width="13.7109375" style="0" bestFit="1" customWidth="1"/>
    <col min="6" max="6" width="12.28125" style="0" bestFit="1" customWidth="1"/>
    <col min="7" max="7" width="6.7109375" style="0" bestFit="1" customWidth="1"/>
    <col min="8" max="8" width="9.140625" style="0" bestFit="1" customWidth="1"/>
    <col min="9" max="9" width="8.7109375" style="0" bestFit="1" customWidth="1"/>
    <col min="10" max="10" width="9.00390625" style="0" bestFit="1" customWidth="1"/>
    <col min="11" max="11" width="18.421875" style="0" bestFit="1" customWidth="1"/>
    <col min="12" max="12" width="7.421875" style="0" bestFit="1" customWidth="1"/>
    <col min="13" max="13" width="8.421875" style="0" bestFit="1" customWidth="1"/>
    <col min="14" max="14" width="8.8515625" style="0" bestFit="1" customWidth="1"/>
    <col min="15" max="15" width="14.00390625" style="0" bestFit="1" customWidth="1"/>
    <col min="16" max="16" width="9.8515625" style="0" bestFit="1" customWidth="1"/>
    <col min="17" max="17" width="6.7109375" style="0" bestFit="1" customWidth="1"/>
    <col min="18" max="18" width="9.140625" style="0" bestFit="1" customWidth="1"/>
    <col min="19" max="19" width="8.7109375" style="0" bestFit="1" customWidth="1"/>
    <col min="20" max="20" width="9.00390625" style="0" bestFit="1" customWidth="1"/>
    <col min="21" max="21" width="18.00390625" style="0" bestFit="1" customWidth="1"/>
    <col min="22" max="22" width="7.421875" style="0" bestFit="1" customWidth="1"/>
    <col min="23" max="29" width="3.57421875" style="0" bestFit="1" customWidth="1"/>
    <col min="30" max="30" width="24.57421875" style="0" bestFit="1" customWidth="1"/>
    <col min="31" max="31" width="16.8515625" style="0" bestFit="1" customWidth="1"/>
    <col min="32" max="32" width="8.00390625" style="0" bestFit="1" customWidth="1"/>
    <col min="33" max="33" width="6.8515625" style="0" bestFit="1" customWidth="1"/>
    <col min="34" max="34" width="10.140625" style="0" bestFit="1" customWidth="1"/>
    <col min="35" max="35" width="5.57421875" style="0" bestFit="1" customWidth="1"/>
    <col min="38" max="39" width="14.00390625" style="0" bestFit="1" customWidth="1"/>
  </cols>
  <sheetData>
    <row r="1" spans="1:39" ht="12.75">
      <c r="A1" s="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39</v>
      </c>
      <c r="AG1" t="s">
        <v>40</v>
      </c>
      <c r="AL1" t="s">
        <v>45</v>
      </c>
      <c r="AM1" t="s">
        <v>46</v>
      </c>
    </row>
    <row r="2" spans="1:35" ht="12.75">
      <c r="A2" s="1">
        <v>1</v>
      </c>
      <c r="B2">
        <v>0</v>
      </c>
      <c r="C2">
        <v>6015894</v>
      </c>
      <c r="D2">
        <v>18</v>
      </c>
      <c r="E2" t="s">
        <v>47</v>
      </c>
      <c r="F2" t="s">
        <v>48</v>
      </c>
      <c r="H2">
        <v>723</v>
      </c>
      <c r="I2" t="s">
        <v>43</v>
      </c>
      <c r="J2">
        <v>18270178</v>
      </c>
      <c r="K2" t="s">
        <v>49</v>
      </c>
      <c r="L2">
        <v>1</v>
      </c>
      <c r="M2">
        <v>2716849</v>
      </c>
      <c r="N2">
        <v>12</v>
      </c>
      <c r="O2" t="s">
        <v>50</v>
      </c>
      <c r="P2" t="s">
        <v>51</v>
      </c>
      <c r="R2">
        <v>538</v>
      </c>
      <c r="S2" t="s">
        <v>43</v>
      </c>
      <c r="T2">
        <v>18270178</v>
      </c>
      <c r="U2" t="s">
        <v>49</v>
      </c>
      <c r="V2">
        <v>0</v>
      </c>
      <c r="AD2" t="s">
        <v>52</v>
      </c>
      <c r="AE2" t="s">
        <v>53</v>
      </c>
      <c r="AF2">
        <v>0</v>
      </c>
      <c r="AG2" s="28" t="s">
        <v>43</v>
      </c>
      <c r="AH2" s="26">
        <v>2</v>
      </c>
      <c r="AI2">
        <v>-995</v>
      </c>
    </row>
    <row r="3" spans="1:35" ht="12.75">
      <c r="A3" s="1">
        <v>2</v>
      </c>
      <c r="B3">
        <v>0</v>
      </c>
      <c r="C3">
        <v>9317531</v>
      </c>
      <c r="D3">
        <v>42</v>
      </c>
      <c r="E3" t="s">
        <v>54</v>
      </c>
      <c r="F3" t="s">
        <v>55</v>
      </c>
      <c r="G3">
        <v>0</v>
      </c>
      <c r="H3">
        <v>893</v>
      </c>
      <c r="I3" t="s">
        <v>43</v>
      </c>
      <c r="J3">
        <v>12931011</v>
      </c>
      <c r="K3" t="s">
        <v>56</v>
      </c>
      <c r="L3">
        <v>1</v>
      </c>
      <c r="N3">
        <v>0</v>
      </c>
      <c r="O3" t="s">
        <v>57</v>
      </c>
      <c r="R3">
        <v>0</v>
      </c>
      <c r="T3">
        <v>0</v>
      </c>
      <c r="U3" t="s">
        <v>58</v>
      </c>
      <c r="V3">
        <v>0</v>
      </c>
      <c r="AD3" t="s">
        <v>52</v>
      </c>
      <c r="AE3" t="s">
        <v>53</v>
      </c>
      <c r="AF3">
        <v>0</v>
      </c>
      <c r="AG3" s="28" t="s">
        <v>43</v>
      </c>
      <c r="AH3" s="29">
        <v>2</v>
      </c>
      <c r="AI3">
        <v>-996</v>
      </c>
    </row>
    <row r="4" spans="1:35" ht="12.75">
      <c r="A4" s="1">
        <v>3</v>
      </c>
      <c r="B4">
        <v>0</v>
      </c>
      <c r="C4">
        <v>7622583</v>
      </c>
      <c r="D4">
        <v>34</v>
      </c>
      <c r="E4" t="s">
        <v>59</v>
      </c>
      <c r="F4" t="s">
        <v>60</v>
      </c>
      <c r="H4">
        <v>674</v>
      </c>
      <c r="I4" t="s">
        <v>43</v>
      </c>
      <c r="J4">
        <v>18760014</v>
      </c>
      <c r="K4" t="s">
        <v>61</v>
      </c>
      <c r="L4">
        <v>0</v>
      </c>
      <c r="M4">
        <v>7634929</v>
      </c>
      <c r="N4">
        <v>62</v>
      </c>
      <c r="O4" t="s">
        <v>62</v>
      </c>
      <c r="P4" t="s">
        <v>63</v>
      </c>
      <c r="R4">
        <v>806</v>
      </c>
      <c r="S4" t="s">
        <v>43</v>
      </c>
      <c r="T4">
        <v>18760157</v>
      </c>
      <c r="U4" t="s">
        <v>64</v>
      </c>
      <c r="V4">
        <v>1</v>
      </c>
      <c r="AD4" t="s">
        <v>52</v>
      </c>
      <c r="AE4" t="s">
        <v>53</v>
      </c>
      <c r="AF4">
        <v>0</v>
      </c>
      <c r="AG4" s="28" t="s">
        <v>43</v>
      </c>
      <c r="AH4" s="29">
        <v>2</v>
      </c>
      <c r="AI4">
        <v>-997</v>
      </c>
    </row>
    <row r="5" spans="1:35" ht="12.75">
      <c r="A5" s="1">
        <v>4</v>
      </c>
      <c r="B5">
        <v>0</v>
      </c>
      <c r="C5">
        <v>275058</v>
      </c>
      <c r="D5">
        <v>66</v>
      </c>
      <c r="E5" t="s">
        <v>65</v>
      </c>
      <c r="F5" t="s">
        <v>66</v>
      </c>
      <c r="H5">
        <v>818</v>
      </c>
      <c r="I5" t="s">
        <v>43</v>
      </c>
      <c r="J5">
        <v>18270060</v>
      </c>
      <c r="K5" t="s">
        <v>67</v>
      </c>
      <c r="L5">
        <v>0</v>
      </c>
      <c r="M5">
        <v>9317571</v>
      </c>
      <c r="N5">
        <v>58</v>
      </c>
      <c r="O5" t="s">
        <v>68</v>
      </c>
      <c r="P5" t="s">
        <v>69</v>
      </c>
      <c r="Q5">
        <v>0</v>
      </c>
      <c r="R5">
        <v>969</v>
      </c>
      <c r="S5" t="s">
        <v>43</v>
      </c>
      <c r="T5">
        <v>12931461</v>
      </c>
      <c r="U5" t="s">
        <v>70</v>
      </c>
      <c r="V5">
        <v>1</v>
      </c>
      <c r="AD5" t="s">
        <v>52</v>
      </c>
      <c r="AE5" t="s">
        <v>53</v>
      </c>
      <c r="AF5">
        <v>0</v>
      </c>
      <c r="AG5" s="28" t="s">
        <v>43</v>
      </c>
      <c r="AH5" s="29">
        <v>2</v>
      </c>
      <c r="AI5">
        <v>-998</v>
      </c>
    </row>
    <row r="6" spans="1:35" ht="12.75">
      <c r="A6" s="1">
        <v>5</v>
      </c>
      <c r="B6">
        <v>0</v>
      </c>
      <c r="C6">
        <v>2711707</v>
      </c>
      <c r="D6">
        <v>64</v>
      </c>
      <c r="E6" t="s">
        <v>71</v>
      </c>
      <c r="F6" t="s">
        <v>72</v>
      </c>
      <c r="H6">
        <v>964</v>
      </c>
      <c r="I6" t="s">
        <v>43</v>
      </c>
      <c r="J6">
        <v>18270015</v>
      </c>
      <c r="K6" t="s">
        <v>73</v>
      </c>
      <c r="L6">
        <v>0</v>
      </c>
      <c r="M6">
        <v>2718323</v>
      </c>
      <c r="N6">
        <v>17</v>
      </c>
      <c r="O6" t="s">
        <v>74</v>
      </c>
      <c r="P6" t="s">
        <v>44</v>
      </c>
      <c r="R6">
        <v>767</v>
      </c>
      <c r="S6" t="s">
        <v>43</v>
      </c>
      <c r="T6">
        <v>18270015</v>
      </c>
      <c r="U6" t="s">
        <v>73</v>
      </c>
      <c r="V6">
        <v>1</v>
      </c>
      <c r="AD6" t="s">
        <v>52</v>
      </c>
      <c r="AE6" t="s">
        <v>53</v>
      </c>
      <c r="AF6">
        <v>0</v>
      </c>
      <c r="AG6" s="28" t="s">
        <v>43</v>
      </c>
      <c r="AH6" s="29">
        <v>2</v>
      </c>
      <c r="AI6">
        <v>-999</v>
      </c>
    </row>
    <row r="7" spans="1:35" ht="12.75">
      <c r="A7" s="1">
        <v>6</v>
      </c>
      <c r="B7">
        <v>0</v>
      </c>
      <c r="C7">
        <v>5018256</v>
      </c>
      <c r="D7">
        <v>8</v>
      </c>
      <c r="E7" t="s">
        <v>75</v>
      </c>
      <c r="F7" t="s">
        <v>76</v>
      </c>
      <c r="H7">
        <v>500</v>
      </c>
      <c r="I7" t="s">
        <v>43</v>
      </c>
      <c r="J7">
        <v>17500073</v>
      </c>
      <c r="K7" t="s">
        <v>77</v>
      </c>
      <c r="L7">
        <v>1</v>
      </c>
      <c r="M7">
        <v>9140911</v>
      </c>
      <c r="N7">
        <v>28</v>
      </c>
      <c r="O7" t="s">
        <v>78</v>
      </c>
      <c r="P7" t="s">
        <v>79</v>
      </c>
      <c r="R7">
        <v>668</v>
      </c>
      <c r="S7" t="s">
        <v>43</v>
      </c>
      <c r="T7">
        <v>12910434</v>
      </c>
      <c r="U7" t="s">
        <v>80</v>
      </c>
      <c r="V7">
        <v>0</v>
      </c>
      <c r="AD7" t="s">
        <v>52</v>
      </c>
      <c r="AE7" t="s">
        <v>53</v>
      </c>
      <c r="AF7">
        <v>0</v>
      </c>
      <c r="AG7" s="28" t="s">
        <v>43</v>
      </c>
      <c r="AH7" s="29">
        <v>2</v>
      </c>
      <c r="AI7">
        <v>-1000</v>
      </c>
    </row>
    <row r="8" spans="1:35" ht="12.75">
      <c r="A8" s="1">
        <v>7</v>
      </c>
      <c r="B8">
        <v>0</v>
      </c>
      <c r="D8">
        <v>0</v>
      </c>
      <c r="E8" t="s">
        <v>57</v>
      </c>
      <c r="H8">
        <v>0</v>
      </c>
      <c r="J8">
        <v>0</v>
      </c>
      <c r="K8" t="s">
        <v>58</v>
      </c>
      <c r="L8">
        <v>0</v>
      </c>
      <c r="M8">
        <v>288296</v>
      </c>
      <c r="N8">
        <v>21</v>
      </c>
      <c r="O8" t="s">
        <v>81</v>
      </c>
      <c r="P8" t="s">
        <v>82</v>
      </c>
      <c r="R8">
        <v>767</v>
      </c>
      <c r="S8" t="s">
        <v>43</v>
      </c>
      <c r="T8">
        <v>23280517</v>
      </c>
      <c r="U8" t="s">
        <v>83</v>
      </c>
      <c r="V8">
        <v>1</v>
      </c>
      <c r="AD8" t="s">
        <v>52</v>
      </c>
      <c r="AE8" t="s">
        <v>53</v>
      </c>
      <c r="AF8">
        <v>0</v>
      </c>
      <c r="AG8" s="28" t="s">
        <v>43</v>
      </c>
      <c r="AH8" s="29">
        <v>2</v>
      </c>
      <c r="AI8">
        <v>-1001</v>
      </c>
    </row>
    <row r="9" spans="1:35" ht="12.75">
      <c r="A9" s="1">
        <v>8</v>
      </c>
      <c r="B9">
        <v>0</v>
      </c>
      <c r="C9">
        <v>7631876</v>
      </c>
      <c r="D9">
        <v>11</v>
      </c>
      <c r="E9" t="s">
        <v>84</v>
      </c>
      <c r="F9" t="s">
        <v>85</v>
      </c>
      <c r="H9">
        <v>738</v>
      </c>
      <c r="I9" t="s">
        <v>43</v>
      </c>
      <c r="J9">
        <v>18760157</v>
      </c>
      <c r="K9" t="s">
        <v>64</v>
      </c>
      <c r="L9">
        <v>1</v>
      </c>
      <c r="M9">
        <v>2715471</v>
      </c>
      <c r="N9">
        <v>14</v>
      </c>
      <c r="O9" t="s">
        <v>86</v>
      </c>
      <c r="P9" t="s">
        <v>87</v>
      </c>
      <c r="R9">
        <v>723</v>
      </c>
      <c r="S9" t="s">
        <v>43</v>
      </c>
      <c r="T9">
        <v>18270178</v>
      </c>
      <c r="U9" t="s">
        <v>49</v>
      </c>
      <c r="V9">
        <v>0</v>
      </c>
      <c r="AD9" t="s">
        <v>52</v>
      </c>
      <c r="AE9" t="s">
        <v>53</v>
      </c>
      <c r="AF9">
        <v>0</v>
      </c>
      <c r="AG9" s="28" t="s">
        <v>43</v>
      </c>
      <c r="AH9" s="29">
        <v>2</v>
      </c>
      <c r="AI9">
        <v>-1002</v>
      </c>
    </row>
    <row r="10" spans="1:35" ht="12.75">
      <c r="A10" s="1">
        <v>9</v>
      </c>
      <c r="B10">
        <v>0</v>
      </c>
      <c r="C10">
        <v>6214419</v>
      </c>
      <c r="D10">
        <v>59</v>
      </c>
      <c r="E10" t="s">
        <v>88</v>
      </c>
      <c r="F10" t="s">
        <v>89</v>
      </c>
      <c r="H10">
        <v>998</v>
      </c>
      <c r="I10" t="s">
        <v>43</v>
      </c>
      <c r="J10">
        <v>19020044</v>
      </c>
      <c r="K10" t="s">
        <v>90</v>
      </c>
      <c r="L10">
        <v>1</v>
      </c>
      <c r="M10">
        <v>6015894</v>
      </c>
      <c r="N10">
        <v>18</v>
      </c>
      <c r="O10" t="s">
        <v>47</v>
      </c>
      <c r="P10" t="s">
        <v>48</v>
      </c>
      <c r="R10">
        <v>723</v>
      </c>
      <c r="S10" t="s">
        <v>43</v>
      </c>
      <c r="T10">
        <v>18270178</v>
      </c>
      <c r="U10" t="s">
        <v>49</v>
      </c>
      <c r="V10">
        <v>0</v>
      </c>
      <c r="AD10" t="s">
        <v>52</v>
      </c>
      <c r="AE10" t="s">
        <v>53</v>
      </c>
      <c r="AF10">
        <v>0</v>
      </c>
      <c r="AG10" s="28" t="s">
        <v>43</v>
      </c>
      <c r="AH10" s="29">
        <v>2</v>
      </c>
      <c r="AI10">
        <v>-1003</v>
      </c>
    </row>
    <row r="11" spans="1:35" ht="12.75">
      <c r="A11" s="1">
        <v>10</v>
      </c>
      <c r="B11">
        <v>0</v>
      </c>
      <c r="C11">
        <v>9317531</v>
      </c>
      <c r="D11">
        <v>42</v>
      </c>
      <c r="E11" t="s">
        <v>54</v>
      </c>
      <c r="F11" t="s">
        <v>55</v>
      </c>
      <c r="G11">
        <v>0</v>
      </c>
      <c r="H11">
        <v>893</v>
      </c>
      <c r="I11" t="s">
        <v>43</v>
      </c>
      <c r="J11">
        <v>12931011</v>
      </c>
      <c r="K11" t="s">
        <v>56</v>
      </c>
      <c r="L11">
        <v>0</v>
      </c>
      <c r="M11">
        <v>5960992</v>
      </c>
      <c r="N11">
        <v>63</v>
      </c>
      <c r="O11" t="s">
        <v>91</v>
      </c>
      <c r="P11" t="s">
        <v>92</v>
      </c>
      <c r="R11">
        <v>905</v>
      </c>
      <c r="S11" t="s">
        <v>43</v>
      </c>
      <c r="T11">
        <v>10590256</v>
      </c>
      <c r="U11" t="s">
        <v>93</v>
      </c>
      <c r="V11">
        <v>1</v>
      </c>
      <c r="AD11" t="s">
        <v>52</v>
      </c>
      <c r="AE11" t="s">
        <v>53</v>
      </c>
      <c r="AF11">
        <v>0</v>
      </c>
      <c r="AG11" s="28" t="s">
        <v>43</v>
      </c>
      <c r="AH11" s="29">
        <v>2</v>
      </c>
      <c r="AI11">
        <v>-1004</v>
      </c>
    </row>
    <row r="12" spans="1:35" ht="12.75">
      <c r="A12" s="1">
        <v>11</v>
      </c>
      <c r="B12">
        <v>0</v>
      </c>
      <c r="C12">
        <v>9218750</v>
      </c>
      <c r="D12">
        <v>60</v>
      </c>
      <c r="E12" t="s">
        <v>94</v>
      </c>
      <c r="F12" t="s">
        <v>72</v>
      </c>
      <c r="H12">
        <v>961</v>
      </c>
      <c r="I12" t="s">
        <v>43</v>
      </c>
      <c r="J12">
        <v>12920151</v>
      </c>
      <c r="K12" t="s">
        <v>95</v>
      </c>
      <c r="L12">
        <v>1</v>
      </c>
      <c r="M12">
        <v>7634929</v>
      </c>
      <c r="N12">
        <v>62</v>
      </c>
      <c r="O12" t="s">
        <v>62</v>
      </c>
      <c r="P12" t="s">
        <v>63</v>
      </c>
      <c r="R12">
        <v>806</v>
      </c>
      <c r="S12" t="s">
        <v>43</v>
      </c>
      <c r="T12">
        <v>18760157</v>
      </c>
      <c r="U12" t="s">
        <v>64</v>
      </c>
      <c r="V12">
        <v>0</v>
      </c>
      <c r="AD12" t="s">
        <v>52</v>
      </c>
      <c r="AE12" t="s">
        <v>53</v>
      </c>
      <c r="AF12">
        <v>0</v>
      </c>
      <c r="AG12" s="28" t="s">
        <v>43</v>
      </c>
      <c r="AH12" s="29">
        <v>2</v>
      </c>
      <c r="AI12">
        <v>-1005</v>
      </c>
    </row>
    <row r="13" spans="1:35" ht="12.75">
      <c r="A13" s="1">
        <v>12</v>
      </c>
      <c r="B13">
        <v>0</v>
      </c>
      <c r="C13">
        <v>9317571</v>
      </c>
      <c r="D13">
        <v>58</v>
      </c>
      <c r="E13" t="s">
        <v>68</v>
      </c>
      <c r="F13" t="s">
        <v>69</v>
      </c>
      <c r="G13">
        <v>0</v>
      </c>
      <c r="H13">
        <v>969</v>
      </c>
      <c r="I13" t="s">
        <v>43</v>
      </c>
      <c r="J13">
        <v>12931461</v>
      </c>
      <c r="K13" t="s">
        <v>70</v>
      </c>
      <c r="L13">
        <v>1</v>
      </c>
      <c r="M13">
        <v>2717418</v>
      </c>
      <c r="N13">
        <v>15</v>
      </c>
      <c r="O13" t="s">
        <v>96</v>
      </c>
      <c r="P13" t="s">
        <v>97</v>
      </c>
      <c r="R13">
        <v>719</v>
      </c>
      <c r="S13" t="s">
        <v>43</v>
      </c>
      <c r="T13">
        <v>18270178</v>
      </c>
      <c r="U13" t="s">
        <v>49</v>
      </c>
      <c r="V13">
        <v>0</v>
      </c>
      <c r="AD13" t="s">
        <v>52</v>
      </c>
      <c r="AE13" t="s">
        <v>53</v>
      </c>
      <c r="AF13">
        <v>0</v>
      </c>
      <c r="AG13" s="28" t="s">
        <v>43</v>
      </c>
      <c r="AH13" s="29">
        <v>2</v>
      </c>
      <c r="AI13">
        <v>-1006</v>
      </c>
    </row>
    <row r="14" spans="1:35" ht="12.75">
      <c r="A14" s="1">
        <v>13</v>
      </c>
      <c r="B14">
        <v>0</v>
      </c>
      <c r="C14">
        <v>2717811</v>
      </c>
      <c r="D14">
        <v>16</v>
      </c>
      <c r="E14" t="s">
        <v>98</v>
      </c>
      <c r="F14" t="s">
        <v>99</v>
      </c>
      <c r="G14">
        <v>0</v>
      </c>
      <c r="H14">
        <v>661</v>
      </c>
      <c r="I14" t="s">
        <v>43</v>
      </c>
      <c r="J14">
        <v>18270178</v>
      </c>
      <c r="K14" t="s">
        <v>49</v>
      </c>
      <c r="L14">
        <v>1</v>
      </c>
      <c r="M14">
        <v>2718323</v>
      </c>
      <c r="N14">
        <v>17</v>
      </c>
      <c r="O14" t="s">
        <v>74</v>
      </c>
      <c r="P14" t="s">
        <v>44</v>
      </c>
      <c r="R14">
        <v>767</v>
      </c>
      <c r="S14" t="s">
        <v>43</v>
      </c>
      <c r="T14">
        <v>18270015</v>
      </c>
      <c r="U14" t="s">
        <v>73</v>
      </c>
      <c r="V14">
        <v>0</v>
      </c>
      <c r="AD14" t="s">
        <v>52</v>
      </c>
      <c r="AE14" t="s">
        <v>53</v>
      </c>
      <c r="AF14">
        <v>0</v>
      </c>
      <c r="AG14" s="28" t="s">
        <v>43</v>
      </c>
      <c r="AH14" s="29">
        <v>2</v>
      </c>
      <c r="AI14">
        <v>-1007</v>
      </c>
    </row>
    <row r="15" spans="1:35" ht="12.75">
      <c r="A15" s="1">
        <v>14</v>
      </c>
      <c r="B15">
        <v>0</v>
      </c>
      <c r="C15">
        <v>5018256</v>
      </c>
      <c r="D15">
        <v>8</v>
      </c>
      <c r="E15" t="s">
        <v>75</v>
      </c>
      <c r="F15" t="s">
        <v>76</v>
      </c>
      <c r="H15">
        <v>500</v>
      </c>
      <c r="I15" t="s">
        <v>43</v>
      </c>
      <c r="J15">
        <v>17500073</v>
      </c>
      <c r="K15" t="s">
        <v>77</v>
      </c>
      <c r="L15">
        <v>1</v>
      </c>
      <c r="M15">
        <v>926574</v>
      </c>
      <c r="N15">
        <v>39</v>
      </c>
      <c r="O15" t="s">
        <v>100</v>
      </c>
      <c r="P15" t="s">
        <v>101</v>
      </c>
      <c r="Q15">
        <v>0</v>
      </c>
      <c r="R15">
        <v>956</v>
      </c>
      <c r="S15" t="s">
        <v>43</v>
      </c>
      <c r="T15">
        <v>12920505</v>
      </c>
      <c r="U15" t="s">
        <v>102</v>
      </c>
      <c r="V15">
        <v>0</v>
      </c>
      <c r="AD15" t="s">
        <v>52</v>
      </c>
      <c r="AE15" t="s">
        <v>53</v>
      </c>
      <c r="AF15">
        <v>0</v>
      </c>
      <c r="AG15" s="28" t="s">
        <v>43</v>
      </c>
      <c r="AH15" s="29">
        <v>2</v>
      </c>
      <c r="AI15">
        <v>-1008</v>
      </c>
    </row>
    <row r="16" spans="1:35" ht="12.75">
      <c r="A16" s="1">
        <v>15</v>
      </c>
      <c r="B16">
        <v>0</v>
      </c>
      <c r="C16">
        <v>7633920</v>
      </c>
      <c r="D16">
        <v>52</v>
      </c>
      <c r="E16" t="s">
        <v>103</v>
      </c>
      <c r="F16" t="s">
        <v>104</v>
      </c>
      <c r="H16">
        <v>925</v>
      </c>
      <c r="I16" t="s">
        <v>43</v>
      </c>
      <c r="J16">
        <v>18760157</v>
      </c>
      <c r="K16" t="s">
        <v>64</v>
      </c>
      <c r="L16">
        <v>1</v>
      </c>
      <c r="M16">
        <v>288296</v>
      </c>
      <c r="N16">
        <v>21</v>
      </c>
      <c r="O16" t="s">
        <v>81</v>
      </c>
      <c r="P16" t="s">
        <v>82</v>
      </c>
      <c r="R16">
        <v>767</v>
      </c>
      <c r="S16" t="s">
        <v>43</v>
      </c>
      <c r="T16">
        <v>23280517</v>
      </c>
      <c r="U16" t="s">
        <v>83</v>
      </c>
      <c r="V16">
        <v>0</v>
      </c>
      <c r="AD16" t="s">
        <v>52</v>
      </c>
      <c r="AE16" t="s">
        <v>53</v>
      </c>
      <c r="AF16">
        <v>0</v>
      </c>
      <c r="AG16" s="28" t="s">
        <v>43</v>
      </c>
      <c r="AH16" s="29">
        <v>2</v>
      </c>
      <c r="AI16">
        <v>-1009</v>
      </c>
    </row>
    <row r="17" spans="1:35" ht="12.75">
      <c r="A17" s="1">
        <v>16</v>
      </c>
      <c r="B17">
        <v>0</v>
      </c>
      <c r="C17">
        <v>7631876</v>
      </c>
      <c r="D17">
        <v>11</v>
      </c>
      <c r="E17" t="s">
        <v>84</v>
      </c>
      <c r="F17" t="s">
        <v>85</v>
      </c>
      <c r="H17">
        <v>738</v>
      </c>
      <c r="I17" t="s">
        <v>43</v>
      </c>
      <c r="J17">
        <v>18760157</v>
      </c>
      <c r="K17" t="s">
        <v>64</v>
      </c>
      <c r="L17">
        <v>1</v>
      </c>
      <c r="M17">
        <v>2716802</v>
      </c>
      <c r="N17">
        <v>48</v>
      </c>
      <c r="O17" t="s">
        <v>105</v>
      </c>
      <c r="P17" t="s">
        <v>106</v>
      </c>
      <c r="R17">
        <v>975</v>
      </c>
      <c r="S17" t="s">
        <v>43</v>
      </c>
      <c r="T17">
        <v>18270069</v>
      </c>
      <c r="U17" t="s">
        <v>107</v>
      </c>
      <c r="V17">
        <v>0</v>
      </c>
      <c r="AD17" t="s">
        <v>52</v>
      </c>
      <c r="AE17" t="s">
        <v>53</v>
      </c>
      <c r="AF17">
        <v>0</v>
      </c>
      <c r="AG17" s="28" t="s">
        <v>43</v>
      </c>
      <c r="AH17" s="29">
        <v>2</v>
      </c>
      <c r="AI17">
        <v>-1010</v>
      </c>
    </row>
    <row r="18" spans="1:35" ht="12.75">
      <c r="A18" s="1">
        <v>17</v>
      </c>
      <c r="B18">
        <v>0</v>
      </c>
      <c r="C18">
        <v>6214419</v>
      </c>
      <c r="D18">
        <v>59</v>
      </c>
      <c r="E18" t="s">
        <v>88</v>
      </c>
      <c r="F18" t="s">
        <v>89</v>
      </c>
      <c r="H18">
        <v>998</v>
      </c>
      <c r="I18" t="s">
        <v>43</v>
      </c>
      <c r="J18">
        <v>19020044</v>
      </c>
      <c r="K18" t="s">
        <v>90</v>
      </c>
      <c r="L18">
        <v>1</v>
      </c>
      <c r="M18">
        <v>5960992</v>
      </c>
      <c r="N18">
        <v>63</v>
      </c>
      <c r="O18" t="s">
        <v>91</v>
      </c>
      <c r="P18" t="s">
        <v>92</v>
      </c>
      <c r="R18">
        <v>905</v>
      </c>
      <c r="S18" t="s">
        <v>43</v>
      </c>
      <c r="T18">
        <v>10590256</v>
      </c>
      <c r="U18" t="s">
        <v>93</v>
      </c>
      <c r="V18">
        <v>0</v>
      </c>
      <c r="AD18" t="s">
        <v>52</v>
      </c>
      <c r="AE18" t="s">
        <v>53</v>
      </c>
      <c r="AF18">
        <v>0</v>
      </c>
      <c r="AG18" s="28" t="s">
        <v>43</v>
      </c>
      <c r="AH18" s="29">
        <v>2</v>
      </c>
      <c r="AI18">
        <v>-1011</v>
      </c>
    </row>
    <row r="19" spans="1:35" ht="12.75">
      <c r="A19" s="1">
        <v>18</v>
      </c>
      <c r="B19">
        <v>0</v>
      </c>
      <c r="C19">
        <v>9218750</v>
      </c>
      <c r="D19">
        <v>60</v>
      </c>
      <c r="E19" t="s">
        <v>94</v>
      </c>
      <c r="F19" t="s">
        <v>72</v>
      </c>
      <c r="H19">
        <v>961</v>
      </c>
      <c r="I19" t="s">
        <v>43</v>
      </c>
      <c r="J19">
        <v>12920151</v>
      </c>
      <c r="K19" t="s">
        <v>95</v>
      </c>
      <c r="L19">
        <v>0</v>
      </c>
      <c r="M19">
        <v>9317571</v>
      </c>
      <c r="N19">
        <v>58</v>
      </c>
      <c r="O19" t="s">
        <v>68</v>
      </c>
      <c r="P19" t="s">
        <v>69</v>
      </c>
      <c r="Q19">
        <v>0</v>
      </c>
      <c r="R19">
        <v>969</v>
      </c>
      <c r="S19" t="s">
        <v>43</v>
      </c>
      <c r="T19">
        <v>12931461</v>
      </c>
      <c r="U19" t="s">
        <v>70</v>
      </c>
      <c r="V19">
        <v>1</v>
      </c>
      <c r="AD19" t="s">
        <v>52</v>
      </c>
      <c r="AE19" t="s">
        <v>53</v>
      </c>
      <c r="AF19">
        <v>0</v>
      </c>
      <c r="AG19" s="28" t="s">
        <v>43</v>
      </c>
      <c r="AH19" s="29">
        <v>2</v>
      </c>
      <c r="AI19">
        <v>-1012</v>
      </c>
    </row>
    <row r="20" spans="1:35" ht="12.75">
      <c r="A20" s="1">
        <v>19</v>
      </c>
      <c r="B20">
        <v>0</v>
      </c>
      <c r="C20">
        <v>2717811</v>
      </c>
      <c r="D20">
        <v>16</v>
      </c>
      <c r="E20" t="s">
        <v>98</v>
      </c>
      <c r="F20" t="s">
        <v>99</v>
      </c>
      <c r="G20">
        <v>0</v>
      </c>
      <c r="H20">
        <v>661</v>
      </c>
      <c r="I20" t="s">
        <v>43</v>
      </c>
      <c r="J20">
        <v>18270178</v>
      </c>
      <c r="K20" t="s">
        <v>49</v>
      </c>
      <c r="L20">
        <v>0</v>
      </c>
      <c r="M20">
        <v>5018256</v>
      </c>
      <c r="N20">
        <v>8</v>
      </c>
      <c r="O20" t="s">
        <v>75</v>
      </c>
      <c r="P20" t="s">
        <v>76</v>
      </c>
      <c r="R20">
        <v>500</v>
      </c>
      <c r="S20" t="s">
        <v>43</v>
      </c>
      <c r="T20">
        <v>17500073</v>
      </c>
      <c r="U20" t="s">
        <v>77</v>
      </c>
      <c r="V20">
        <v>1</v>
      </c>
      <c r="AD20" t="s">
        <v>52</v>
      </c>
      <c r="AE20" t="s">
        <v>53</v>
      </c>
      <c r="AF20">
        <v>0</v>
      </c>
      <c r="AG20" s="28" t="s">
        <v>43</v>
      </c>
      <c r="AH20" s="29">
        <v>2</v>
      </c>
      <c r="AI20">
        <v>-1013</v>
      </c>
    </row>
    <row r="21" spans="1:35" ht="12.75">
      <c r="A21" s="1">
        <v>20</v>
      </c>
      <c r="B21">
        <v>0</v>
      </c>
      <c r="C21">
        <v>7633920</v>
      </c>
      <c r="D21">
        <v>52</v>
      </c>
      <c r="E21" t="s">
        <v>103</v>
      </c>
      <c r="F21" t="s">
        <v>104</v>
      </c>
      <c r="H21">
        <v>925</v>
      </c>
      <c r="I21" t="s">
        <v>43</v>
      </c>
      <c r="J21">
        <v>18760157</v>
      </c>
      <c r="K21" t="s">
        <v>64</v>
      </c>
      <c r="L21">
        <v>1</v>
      </c>
      <c r="M21">
        <v>7631876</v>
      </c>
      <c r="N21">
        <v>11</v>
      </c>
      <c r="O21" t="s">
        <v>84</v>
      </c>
      <c r="P21" t="s">
        <v>85</v>
      </c>
      <c r="R21">
        <v>738</v>
      </c>
      <c r="S21" t="s">
        <v>43</v>
      </c>
      <c r="T21">
        <v>18760157</v>
      </c>
      <c r="U21" t="s">
        <v>64</v>
      </c>
      <c r="V21">
        <v>0</v>
      </c>
      <c r="AD21" t="s">
        <v>52</v>
      </c>
      <c r="AE21" t="s">
        <v>53</v>
      </c>
      <c r="AF21">
        <v>0</v>
      </c>
      <c r="AG21" s="28" t="s">
        <v>43</v>
      </c>
      <c r="AH21" s="29">
        <v>2</v>
      </c>
      <c r="AI21">
        <v>-1014</v>
      </c>
    </row>
    <row r="22" spans="1:35" ht="12.75">
      <c r="A22" s="1">
        <v>21</v>
      </c>
      <c r="B22">
        <v>0</v>
      </c>
      <c r="C22">
        <v>6214419</v>
      </c>
      <c r="D22">
        <v>59</v>
      </c>
      <c r="E22" t="s">
        <v>88</v>
      </c>
      <c r="F22" t="s">
        <v>89</v>
      </c>
      <c r="H22">
        <v>998</v>
      </c>
      <c r="I22" t="s">
        <v>43</v>
      </c>
      <c r="J22">
        <v>19020044</v>
      </c>
      <c r="K22" t="s">
        <v>90</v>
      </c>
      <c r="L22">
        <v>1</v>
      </c>
      <c r="M22">
        <v>9317571</v>
      </c>
      <c r="N22">
        <v>58</v>
      </c>
      <c r="O22" t="s">
        <v>68</v>
      </c>
      <c r="P22" t="s">
        <v>69</v>
      </c>
      <c r="Q22">
        <v>0</v>
      </c>
      <c r="R22">
        <v>969</v>
      </c>
      <c r="S22" t="s">
        <v>43</v>
      </c>
      <c r="T22">
        <v>12931461</v>
      </c>
      <c r="U22" t="s">
        <v>70</v>
      </c>
      <c r="V22">
        <v>0</v>
      </c>
      <c r="AD22" t="s">
        <v>52</v>
      </c>
      <c r="AE22" t="s">
        <v>53</v>
      </c>
      <c r="AF22">
        <v>0</v>
      </c>
      <c r="AG22" s="28" t="s">
        <v>43</v>
      </c>
      <c r="AH22" s="29">
        <v>2</v>
      </c>
      <c r="AI22">
        <v>-1015</v>
      </c>
    </row>
    <row r="23" spans="1:35" ht="12.75">
      <c r="A23" s="1">
        <v>22</v>
      </c>
      <c r="B23">
        <v>0</v>
      </c>
      <c r="C23">
        <v>5018256</v>
      </c>
      <c r="D23">
        <v>8</v>
      </c>
      <c r="E23" t="s">
        <v>75</v>
      </c>
      <c r="F23" t="s">
        <v>76</v>
      </c>
      <c r="H23">
        <v>500</v>
      </c>
      <c r="I23" t="s">
        <v>43</v>
      </c>
      <c r="J23">
        <v>17500073</v>
      </c>
      <c r="K23" t="s">
        <v>77</v>
      </c>
      <c r="L23">
        <v>1</v>
      </c>
      <c r="M23">
        <v>7633920</v>
      </c>
      <c r="N23">
        <v>52</v>
      </c>
      <c r="O23" t="s">
        <v>103</v>
      </c>
      <c r="P23" t="s">
        <v>104</v>
      </c>
      <c r="R23">
        <v>925</v>
      </c>
      <c r="S23" t="s">
        <v>43</v>
      </c>
      <c r="T23">
        <v>18760157</v>
      </c>
      <c r="U23" t="s">
        <v>64</v>
      </c>
      <c r="V23">
        <v>0</v>
      </c>
      <c r="AD23" t="s">
        <v>52</v>
      </c>
      <c r="AE23" t="s">
        <v>53</v>
      </c>
      <c r="AF23">
        <v>0</v>
      </c>
      <c r="AG23" s="28" t="s">
        <v>43</v>
      </c>
      <c r="AH23" s="29">
        <v>2</v>
      </c>
      <c r="AI23">
        <v>-1016</v>
      </c>
    </row>
    <row r="24" spans="1:35" ht="12.75">
      <c r="A24" s="1">
        <v>23</v>
      </c>
      <c r="B24">
        <v>0</v>
      </c>
      <c r="C24">
        <v>6214419</v>
      </c>
      <c r="D24">
        <v>59</v>
      </c>
      <c r="E24" t="s">
        <v>88</v>
      </c>
      <c r="F24" t="s">
        <v>89</v>
      </c>
      <c r="H24">
        <v>998</v>
      </c>
      <c r="I24" t="s">
        <v>43</v>
      </c>
      <c r="J24">
        <v>19020044</v>
      </c>
      <c r="K24" t="s">
        <v>90</v>
      </c>
      <c r="L24">
        <v>1</v>
      </c>
      <c r="M24">
        <v>5018256</v>
      </c>
      <c r="N24">
        <v>8</v>
      </c>
      <c r="O24" t="s">
        <v>75</v>
      </c>
      <c r="P24" t="s">
        <v>76</v>
      </c>
      <c r="R24">
        <v>500</v>
      </c>
      <c r="S24" t="s">
        <v>43</v>
      </c>
      <c r="T24">
        <v>17500073</v>
      </c>
      <c r="U24" t="s">
        <v>77</v>
      </c>
      <c r="V24">
        <v>0</v>
      </c>
      <c r="AD24" t="s">
        <v>52</v>
      </c>
      <c r="AE24" t="s">
        <v>53</v>
      </c>
      <c r="AF24">
        <v>0</v>
      </c>
      <c r="AG24" s="28" t="s">
        <v>43</v>
      </c>
      <c r="AH24" s="29">
        <v>2</v>
      </c>
      <c r="AI24">
        <v>-1017</v>
      </c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9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3.7109375" style="40" customWidth="1"/>
    <col min="2" max="49" width="3.7109375" style="45" customWidth="1"/>
    <col min="50" max="50" width="3.7109375" style="30" customWidth="1"/>
    <col min="51" max="61" width="10.28125" style="45" customWidth="1"/>
    <col min="62" max="62" width="5.7109375" style="45" customWidth="1"/>
    <col min="63" max="16384" width="10.28125" style="45" customWidth="1"/>
  </cols>
  <sheetData>
    <row r="1" spans="2:51" ht="15.75" customHeight="1">
      <c r="B1" s="41"/>
      <c r="C1" s="42"/>
      <c r="D1" s="42"/>
      <c r="E1" s="42"/>
      <c r="F1" s="42"/>
      <c r="G1" s="42"/>
      <c r="H1" s="42"/>
      <c r="I1" s="43"/>
      <c r="J1" s="41"/>
      <c r="K1" s="42"/>
      <c r="L1" s="42"/>
      <c r="M1" s="42"/>
      <c r="N1" s="42"/>
      <c r="O1" s="42"/>
      <c r="P1" s="42"/>
      <c r="Q1" s="42"/>
      <c r="R1" s="41"/>
      <c r="S1" s="42"/>
      <c r="T1" s="42"/>
      <c r="U1" s="42"/>
      <c r="V1" s="42"/>
      <c r="W1" s="42"/>
      <c r="X1" s="42"/>
      <c r="Y1" s="43"/>
      <c r="Z1" s="41"/>
      <c r="AA1" s="42"/>
      <c r="AB1" s="42"/>
      <c r="AC1" s="42"/>
      <c r="AD1" s="42"/>
      <c r="AE1" s="42"/>
      <c r="AF1" s="42"/>
      <c r="AG1" s="43"/>
      <c r="AH1" s="41"/>
      <c r="AI1" s="42"/>
      <c r="AJ1" s="42"/>
      <c r="AK1" s="42"/>
      <c r="AL1" s="42"/>
      <c r="AM1" s="42"/>
      <c r="AN1" s="42"/>
      <c r="AO1" s="42"/>
      <c r="AP1" s="43"/>
      <c r="AQ1" s="89"/>
      <c r="AR1" s="90"/>
      <c r="AS1" s="90"/>
      <c r="AT1" s="90"/>
      <c r="AU1" s="90"/>
      <c r="AV1" s="90"/>
      <c r="AW1" s="90"/>
      <c r="AX1" s="90"/>
      <c r="AY1" s="44"/>
    </row>
    <row r="2" spans="2:51" ht="15.75" customHeight="1">
      <c r="B2" s="46" t="s">
        <v>36</v>
      </c>
      <c r="C2" s="46"/>
      <c r="D2" s="46"/>
      <c r="E2" s="46"/>
      <c r="F2" s="46"/>
      <c r="G2" s="46"/>
      <c r="H2" s="46"/>
      <c r="I2" s="46"/>
      <c r="J2" s="46" t="s">
        <v>0</v>
      </c>
      <c r="K2" s="46"/>
      <c r="L2" s="46"/>
      <c r="M2" s="46"/>
      <c r="N2" s="46"/>
      <c r="O2" s="46"/>
      <c r="P2" s="46"/>
      <c r="Q2" s="46"/>
      <c r="R2" s="46" t="s">
        <v>37</v>
      </c>
      <c r="S2" s="46"/>
      <c r="T2" s="46"/>
      <c r="U2" s="46"/>
      <c r="V2" s="46"/>
      <c r="W2" s="46"/>
      <c r="X2" s="46"/>
      <c r="Y2" s="46"/>
      <c r="Z2" s="46" t="s">
        <v>38</v>
      </c>
      <c r="AA2" s="46"/>
      <c r="AB2" s="46"/>
      <c r="AC2" s="46"/>
      <c r="AD2" s="46"/>
      <c r="AE2" s="46"/>
      <c r="AF2" s="46"/>
      <c r="AG2" s="46"/>
      <c r="AH2" s="46" t="s">
        <v>1</v>
      </c>
      <c r="AI2" s="46"/>
      <c r="AJ2" s="46"/>
      <c r="AK2" s="46"/>
      <c r="AL2" s="46"/>
      <c r="AM2" s="46"/>
      <c r="AN2" s="46"/>
      <c r="AO2" s="46"/>
      <c r="AP2" s="46"/>
      <c r="AQ2" s="87"/>
      <c r="AR2" s="87"/>
      <c r="AS2" s="87"/>
      <c r="AT2" s="87"/>
      <c r="AU2" s="87"/>
      <c r="AV2" s="87"/>
      <c r="AW2" s="87"/>
      <c r="AX2" s="87"/>
      <c r="AY2" s="30"/>
    </row>
    <row r="3" spans="2:51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38"/>
      <c r="AR3" s="38"/>
      <c r="AS3" s="38"/>
      <c r="AT3" s="38"/>
      <c r="AU3" s="38"/>
      <c r="AV3" s="38"/>
      <c r="AW3" s="38"/>
      <c r="AX3" s="38"/>
      <c r="AY3" s="30"/>
    </row>
    <row r="4" spans="2:17" ht="12" customHeight="1">
      <c r="B4" s="48"/>
      <c r="D4" s="40"/>
      <c r="E4" s="40"/>
      <c r="F4" s="40"/>
      <c r="G4" s="40"/>
      <c r="H4" s="40"/>
      <c r="I4" s="85">
        <v>1</v>
      </c>
      <c r="J4" s="49">
        <f>IF(VLOOKUP(J7,NP,4,FALSE)=0,"",VLOOKUP(J7,NP,4,FALSE))</f>
        <v>59</v>
      </c>
      <c r="K4" s="50" t="str">
        <f>IF(J4="","",CONCATENATE(VLOOKUP(J7,NP,5,FALSE),"  ",VLOOKUP(J7,NP,6,FALSE)))</f>
        <v>GIANG  Bao</v>
      </c>
      <c r="L4" s="50"/>
      <c r="M4" s="50"/>
      <c r="N4" s="50"/>
      <c r="O4" s="50"/>
      <c r="P4" s="50"/>
      <c r="Q4" s="50"/>
    </row>
    <row r="5" spans="2:18" ht="12" customHeight="1">
      <c r="B5" s="48"/>
      <c r="C5" s="48"/>
      <c r="D5" s="48"/>
      <c r="E5" s="48"/>
      <c r="F5" s="48"/>
      <c r="G5" s="48"/>
      <c r="H5" s="48"/>
      <c r="I5" s="51"/>
      <c r="J5" s="52"/>
      <c r="K5" s="53" t="str">
        <f>IF(J4="","",CONCATENATE(VLOOKUP(J7,NP,8,FALSE)," pts - ",VLOOKUP(J7,NP,11,FALSE)))</f>
        <v>998 pts - LAON ASPTT</v>
      </c>
      <c r="L5" s="53"/>
      <c r="M5" s="53"/>
      <c r="N5" s="53"/>
      <c r="O5" s="53"/>
      <c r="P5" s="53"/>
      <c r="Q5" s="53"/>
      <c r="R5" s="54"/>
    </row>
    <row r="6" spans="2:18" ht="12" customHeight="1">
      <c r="B6" s="55"/>
      <c r="C6" s="56"/>
      <c r="D6" s="56"/>
      <c r="E6" s="56"/>
      <c r="F6" s="56"/>
      <c r="G6" s="56"/>
      <c r="H6" s="56"/>
      <c r="I6" s="48"/>
      <c r="J6" s="57"/>
      <c r="K6" s="58"/>
      <c r="L6" s="58"/>
      <c r="M6" s="58"/>
      <c r="N6" s="58"/>
      <c r="O6" s="58"/>
      <c r="P6" s="58"/>
      <c r="Q6" s="33"/>
      <c r="R6" s="86">
        <v>1</v>
      </c>
    </row>
    <row r="7" spans="2:25" ht="12" customHeight="1">
      <c r="B7" s="59"/>
      <c r="C7" s="60"/>
      <c r="D7" s="60"/>
      <c r="E7" s="60"/>
      <c r="F7" s="60"/>
      <c r="G7" s="60"/>
      <c r="H7" s="60"/>
      <c r="I7" s="51"/>
      <c r="J7" s="27">
        <v>9</v>
      </c>
      <c r="K7" s="61" t="s">
        <v>35</v>
      </c>
      <c r="L7" s="61"/>
      <c r="M7" s="62">
        <f>IF(VLOOKUP(J7,NP,32,FALSE)="","",IF(VLOOKUP(J7,NP,32,FALSE)=0,"",VLOOKUP(J7,NP,32,FALSE)))</f>
      </c>
      <c r="N7" s="63">
        <f>IF(VLOOKUP(J7,NP,33,FALSE)="","",IF(VLOOKUP(J7,NP,34,FALSE)=2,"",VLOOKUP(J7,NP,34,FALSE)))</f>
      </c>
      <c r="O7" s="63"/>
      <c r="P7" s="64" t="str">
        <f>IF(VLOOKUP(J7,NP,33,FALSE)="","",IF(VLOOKUP(J7,NP,33,FALSE)=0,"",VLOOKUP(J7,NP,33,FALSE)))</f>
        <v> </v>
      </c>
      <c r="Q7" s="65"/>
      <c r="R7" s="66">
        <f>IF(VLOOKUP(R13,NP,4,FALSE)=0,"",VLOOKUP(R13,NP,4,FALSE))</f>
        <v>59</v>
      </c>
      <c r="S7" s="50" t="str">
        <f>IF(R7="","",CONCATENATE(VLOOKUP(R13,NP,5,FALSE),"  ",VLOOKUP(R13,NP,6,FALSE)))</f>
        <v>GIANG  Bao</v>
      </c>
      <c r="T7" s="50"/>
      <c r="U7" s="50"/>
      <c r="V7" s="50"/>
      <c r="W7" s="50"/>
      <c r="X7" s="50"/>
      <c r="Y7" s="50"/>
    </row>
    <row r="8" spans="1:26" ht="12" customHeight="1">
      <c r="A8" s="84">
        <v>17</v>
      </c>
      <c r="B8" s="49">
        <f>IF(VLOOKUP(B10,NP,4,FALSE)=0,"",VLOOKUP(B10,NP,4,FALSE))</f>
        <v>18</v>
      </c>
      <c r="C8" s="50" t="str">
        <f>IF(B8="","",CONCATENATE(VLOOKUP(B10,NP,5,FALSE),"  ",VLOOKUP(B10,NP,6,FALSE)))</f>
        <v>LUBASINSKI  Christophe</v>
      </c>
      <c r="D8" s="50"/>
      <c r="E8" s="50"/>
      <c r="F8" s="50"/>
      <c r="G8" s="50"/>
      <c r="H8" s="50"/>
      <c r="I8" s="50"/>
      <c r="J8" s="6"/>
      <c r="K8" s="7"/>
      <c r="L8" s="7"/>
      <c r="M8" s="7"/>
      <c r="N8" s="7"/>
      <c r="O8" s="7"/>
      <c r="P8" s="7"/>
      <c r="Q8" s="8"/>
      <c r="R8" s="67"/>
      <c r="S8" s="53" t="str">
        <f>IF(R7="","",CONCATENATE(VLOOKUP(R13,NP,8,FALSE)," pts - ",VLOOKUP(R13,NP,11,FALSE)))</f>
        <v>998 pts - LAON ASPTT</v>
      </c>
      <c r="T8" s="53"/>
      <c r="U8" s="53"/>
      <c r="V8" s="53"/>
      <c r="W8" s="53"/>
      <c r="X8" s="53"/>
      <c r="Y8" s="53"/>
      <c r="Z8" s="54"/>
    </row>
    <row r="9" spans="1:26" ht="12" customHeight="1">
      <c r="A9" s="84"/>
      <c r="B9" s="52"/>
      <c r="C9" s="53" t="str">
        <f>IF(B8="","",CONCATENATE(VLOOKUP(B10,NP,8,FALSE)," pts - ",VLOOKUP(B10,NP,11,FALSE)))</f>
        <v>723 pts - COBE BEZU</v>
      </c>
      <c r="D9" s="53"/>
      <c r="E9" s="53"/>
      <c r="F9" s="53"/>
      <c r="G9" s="53"/>
      <c r="H9" s="53"/>
      <c r="I9" s="53"/>
      <c r="J9" s="86"/>
      <c r="K9" s="2"/>
      <c r="L9" s="7"/>
      <c r="M9" s="7"/>
      <c r="N9" s="7"/>
      <c r="O9" s="7"/>
      <c r="P9" s="7"/>
      <c r="Q9" s="8"/>
      <c r="R9" s="68"/>
      <c r="S9" s="53">
        <f>IF(R7="","",CONCATENATE(IF(VLOOKUP(J7,NP,23,FALSE)="","",IF(VLOOKUP(J7,NP,12,FALSE)=1,VLOOKUP(J7,NP,23,FALSE),-VLOOKUP(J7,NP,23,FALSE))),IF(VLOOKUP(J7,NP,24,FALSE)="","",CONCATENATE(" / ",IF(VLOOKUP(J7,NP,12,FALSE)=1,VLOOKUP(J7,NP,24,FALSE),-VLOOKUP(J7,NP,24,FALSE)))),IF(VLOOKUP(J7,NP,25,FALSE)="","",CONCATENATE(" / ",IF(VLOOKUP(J7,NP,12,FALSE)=1,VLOOKUP(J7,NP,25,FALSE),-VLOOKUP(J7,NP,25,FALSE)))),IF(VLOOKUP(J7,NP,26,FALSE)="","",CONCATENATE(" / ",IF(VLOOKUP(J7,NP,12,FALSE)=1,VLOOKUP(J7,NP,26,FALSE),-VLOOKUP(J7,NP,26,FALSE)))),IF(VLOOKUP(J7,NP,27,FALSE)="","",CONCATENATE(" / ",IF(VLOOKUP(J7,NP,12,FALSE)=1,VLOOKUP(J7,NP,27,FALSE),-VLOOKUP(J7,NP,27,FALSE)))),IF(VLOOKUP(J7,NP,28)="","",CONCATENATE(" / ",IF(VLOOKUP(J7,NP,12)=1,VLOOKUP(J7,NP,28),-VLOOKUP(J7,NP,28)))),IF(VLOOKUP(J7,NP,29)="","",CONCATENATE(" / ",IF(VLOOKUP(J7,NP,12)=1,VLOOKUP(J7,NP,29),-VLOOKUP(J7,NP,29))))))</f>
      </c>
      <c r="T9" s="53"/>
      <c r="U9" s="53"/>
      <c r="V9" s="53"/>
      <c r="W9" s="53"/>
      <c r="X9" s="53"/>
      <c r="Y9" s="53"/>
      <c r="Z9" s="54"/>
    </row>
    <row r="10" spans="1:26" ht="12" customHeight="1">
      <c r="A10" s="84"/>
      <c r="B10" s="69">
        <v>1</v>
      </c>
      <c r="C10" s="61" t="s">
        <v>35</v>
      </c>
      <c r="D10" s="61"/>
      <c r="E10" s="62">
        <f>IF(VLOOKUP(B10,NP,32,FALSE)="","",IF(VLOOKUP(B10,NP,32,FALSE)=0,"",VLOOKUP(B10,NP,32,FALSE)))</f>
      </c>
      <c r="F10" s="63">
        <f>IF(VLOOKUP(B10,NP,33,FALSE)="","",IF(VLOOKUP(B10,NP,34,FALSE)=2,"",VLOOKUP(B10,NP,34,FALSE)))</f>
      </c>
      <c r="G10" s="63"/>
      <c r="H10" s="64" t="str">
        <f>IF(VLOOKUP(B10,NP,33,FALSE)="","",IF(VLOOKUP(B10,NP,33,FALSE)=0,"",VLOOKUP(B10,NP,33,FALSE)))</f>
        <v> </v>
      </c>
      <c r="I10" s="65"/>
      <c r="J10" s="66">
        <f>IF(VLOOKUP(J7,NP,14,FALSE)=0,"",VLOOKUP(J7,NP,14,FALSE))</f>
        <v>18</v>
      </c>
      <c r="K10" s="50" t="str">
        <f>IF(J10="","",CONCATENATE(VLOOKUP(J7,NP,15,FALSE),"  ",VLOOKUP(J7,NP,16,FALSE)))</f>
        <v>LUBASINSKI  Christophe</v>
      </c>
      <c r="L10" s="50"/>
      <c r="M10" s="50"/>
      <c r="N10" s="50"/>
      <c r="O10" s="50"/>
      <c r="P10" s="50"/>
      <c r="Q10" s="50"/>
      <c r="R10" s="54"/>
      <c r="Y10" s="33"/>
      <c r="Z10" s="54"/>
    </row>
    <row r="11" spans="1:26" ht="12" customHeight="1">
      <c r="A11" s="84"/>
      <c r="B11" s="3"/>
      <c r="C11" s="2"/>
      <c r="D11" s="2"/>
      <c r="E11" s="2"/>
      <c r="F11" s="2"/>
      <c r="G11" s="2"/>
      <c r="H11" s="2"/>
      <c r="I11" s="70"/>
      <c r="J11" s="86">
        <v>16</v>
      </c>
      <c r="K11" s="71" t="str">
        <f>IF(J10="","",CONCATENATE(VLOOKUP(J7,NP,18,FALSE)," pts - ",VLOOKUP(J7,NP,21,FALSE)))</f>
        <v>723 pts - COBE BEZU</v>
      </c>
      <c r="L11" s="71"/>
      <c r="M11" s="71"/>
      <c r="N11" s="71"/>
      <c r="O11" s="71"/>
      <c r="P11" s="71"/>
      <c r="Q11" s="71"/>
      <c r="R11" s="33"/>
      <c r="Y11" s="33"/>
      <c r="Z11" s="54"/>
    </row>
    <row r="12" spans="1:26" ht="12" customHeight="1">
      <c r="A12" s="84">
        <v>16</v>
      </c>
      <c r="B12" s="49">
        <f>IF(VLOOKUP(B10,NP,14,FALSE)=0,"",VLOOKUP(B10,NP,14,FALSE))</f>
        <v>12</v>
      </c>
      <c r="C12" s="50" t="str">
        <f>IF(B12="","",CONCATENATE(VLOOKUP(B10,NP,15,FALSE),"  ",VLOOKUP(B10,NP,16,FALSE)))</f>
        <v>HAUDECOEUR  Alain</v>
      </c>
      <c r="D12" s="4"/>
      <c r="E12" s="4"/>
      <c r="F12" s="4"/>
      <c r="G12" s="4"/>
      <c r="H12" s="4"/>
      <c r="I12" s="5"/>
      <c r="J12" s="68"/>
      <c r="K12" s="53">
        <f>IF(J10="","",CONCATENATE(IF(VLOOKUP(B10,NP,23,FALSE)="","",IF(VLOOKUP(B10,NP,12,FALSE)=1,VLOOKUP(B10,NP,23,FALSE),-VLOOKUP(B10,NP,23,FALSE))),IF(VLOOKUP(B10,NP,24,FALSE)="","",CONCATENATE(" / ",IF(VLOOKUP(B10,NP,12,FALSE)=1,VLOOKUP(B10,NP,24,FALSE),-VLOOKUP(B10,NP,24,FALSE)))),IF(VLOOKUP(B10,NP,25,FALSE)="","",CONCATENATE(" / ",IF(VLOOKUP(B10,NP,12,FALSE)=1,VLOOKUP(B10,NP,25,FALSE),-VLOOKUP(B10,NP,25,FALSE)))),IF(VLOOKUP(B10,NP,26,FALSE)="","",CONCATENATE(" / ",IF(VLOOKUP(B10,NP,12,FALSE)=1,VLOOKUP(B10,NP,26,FALSE),-VLOOKUP(B10,NP,26,FALSE)))),IF(VLOOKUP(B10,NP,27,FALSE)="","",CONCATENATE(" / ",IF(VLOOKUP(B10,NP,12,FALSE)=1,VLOOKUP(B10,NP,27,FALSE),-VLOOKUP(B10,NP,27,FALSE)))),IF(VLOOKUP(B10,NP,28)="","",CONCATENATE(" / ",IF(VLOOKUP(B10,NP,12)=1,VLOOKUP(B10,NP,28),-VLOOKUP(B10,NP,28)))),IF(VLOOKUP(B10,NP,29)="","",CONCATENATE(" / ",IF(VLOOKUP(B10,NP,12)=1,VLOOKUP(B10,NP,29),-VLOOKUP(B10,NP,29))))))</f>
      </c>
      <c r="L12" s="53"/>
      <c r="M12" s="53"/>
      <c r="N12" s="53"/>
      <c r="O12" s="53"/>
      <c r="P12" s="53"/>
      <c r="Q12" s="53"/>
      <c r="R12" s="33"/>
      <c r="Y12" s="33"/>
      <c r="Z12" s="86">
        <v>1</v>
      </c>
    </row>
    <row r="13" spans="1:33" ht="12" customHeight="1">
      <c r="A13" s="84"/>
      <c r="B13" s="3"/>
      <c r="C13" s="53" t="str">
        <f>IF(B12="","",CONCATENATE(VLOOKUP(B10,NP,18,FALSE)," pts - ",VLOOKUP(B10,NP,21,FALSE)))</f>
        <v>538 pts - COBE BEZU</v>
      </c>
      <c r="D13" s="53"/>
      <c r="E13" s="53"/>
      <c r="F13" s="53"/>
      <c r="G13" s="53"/>
      <c r="H13" s="53"/>
      <c r="I13" s="53"/>
      <c r="J13" s="10"/>
      <c r="K13" s="72"/>
      <c r="L13" s="72"/>
      <c r="M13" s="11"/>
      <c r="N13" s="11"/>
      <c r="O13" s="11"/>
      <c r="P13" s="11"/>
      <c r="Q13" s="72"/>
      <c r="R13" s="73">
        <v>17</v>
      </c>
      <c r="S13" s="61" t="s">
        <v>35</v>
      </c>
      <c r="T13" s="61"/>
      <c r="U13" s="62">
        <f>IF(VLOOKUP(R13,NP,32,FALSE)="","",IF(VLOOKUP(R13,NP,32,FALSE)=0,"",VLOOKUP(R13,NP,32,FALSE)))</f>
      </c>
      <c r="V13" s="63">
        <f>IF(VLOOKUP(R13,NP,33,FALSE)="","",IF(VLOOKUP(R13,NP,34,FALSE)=2,"",VLOOKUP(R13,NP,34,FALSE)))</f>
      </c>
      <c r="W13" s="63"/>
      <c r="X13" s="64" t="str">
        <f>IF(VLOOKUP(R13,NP,33,FALSE)="","",IF(VLOOKUP(R13,NP,33,FALSE)=0,"",VLOOKUP(R13,NP,33,FALSE)))</f>
        <v> </v>
      </c>
      <c r="Y13" s="65"/>
      <c r="Z13" s="66">
        <f>IF(VLOOKUP(Z25,NP,4,FALSE)=0,"",VLOOKUP(Z25,NP,4,FALSE))</f>
        <v>59</v>
      </c>
      <c r="AA13" s="50" t="str">
        <f>IF(Z13="","",CONCATENATE(VLOOKUP(Z25,NP,5,FALSE),"  ",VLOOKUP(Z25,NP,6,FALSE)))</f>
        <v>GIANG  Bao</v>
      </c>
      <c r="AB13" s="50"/>
      <c r="AC13" s="50"/>
      <c r="AD13" s="50"/>
      <c r="AE13" s="50"/>
      <c r="AF13" s="50"/>
      <c r="AG13" s="50"/>
    </row>
    <row r="14" spans="1:34" ht="12" customHeight="1">
      <c r="A14" s="84">
        <v>9</v>
      </c>
      <c r="B14" s="49">
        <f>IF(VLOOKUP(B16,NP,4,FALSE)=0,"",VLOOKUP(B16,NP,4,FALSE))</f>
        <v>42</v>
      </c>
      <c r="C14" s="50" t="str">
        <f>IF(B14="","",CONCATENATE(VLOOKUP(B16,NP,5,FALSE),"  ",VLOOKUP(B16,NP,6,FALSE)))</f>
        <v>NGUYEN  Kévin</v>
      </c>
      <c r="D14" s="50"/>
      <c r="E14" s="50"/>
      <c r="F14" s="50"/>
      <c r="G14" s="50"/>
      <c r="H14" s="50"/>
      <c r="I14" s="50"/>
      <c r="J14" s="6"/>
      <c r="K14" s="7"/>
      <c r="L14" s="7"/>
      <c r="M14" s="7"/>
      <c r="N14" s="7"/>
      <c r="O14" s="7"/>
      <c r="P14" s="7"/>
      <c r="Q14" s="8"/>
      <c r="Y14" s="33"/>
      <c r="Z14" s="67"/>
      <c r="AA14" s="53" t="str">
        <f>IF(Z13="","",CONCATENATE(VLOOKUP(Z25,NP,8,FALSE)," pts - ",VLOOKUP(Z25,NP,11,FALSE)))</f>
        <v>998 pts - LAON ASPTT</v>
      </c>
      <c r="AB14" s="53"/>
      <c r="AC14" s="53"/>
      <c r="AD14" s="53"/>
      <c r="AE14" s="53"/>
      <c r="AF14" s="53"/>
      <c r="AG14" s="53"/>
      <c r="AH14" s="54"/>
    </row>
    <row r="15" spans="1:34" ht="12" customHeight="1">
      <c r="A15" s="84"/>
      <c r="B15" s="52"/>
      <c r="C15" s="53" t="str">
        <f>IF(B14="","",CONCATENATE(VLOOKUP(B16,NP,8,FALSE)," pts - ",VLOOKUP(B16,NP,11,FALSE)))</f>
        <v>893 pts - BOURGETIN CTT</v>
      </c>
      <c r="D15" s="53"/>
      <c r="E15" s="53"/>
      <c r="F15" s="53"/>
      <c r="G15" s="53"/>
      <c r="H15" s="53"/>
      <c r="I15" s="53"/>
      <c r="J15" s="86">
        <v>9</v>
      </c>
      <c r="K15" s="2"/>
      <c r="L15" s="7"/>
      <c r="M15" s="7"/>
      <c r="N15" s="7"/>
      <c r="O15" s="7"/>
      <c r="P15" s="7"/>
      <c r="Q15" s="8"/>
      <c r="Y15" s="33"/>
      <c r="Z15" s="68"/>
      <c r="AA15" s="53">
        <f>IF(Z13="","",CONCATENATE(IF(VLOOKUP(R13,NP,23,FALSE)="","",IF(VLOOKUP(R13,NP,12,FALSE)=1,VLOOKUP(R13,NP,23,FALSE),-VLOOKUP(R13,NP,23,FALSE))),IF(VLOOKUP(R13,NP,24,FALSE)="","",CONCATENATE(" / ",IF(VLOOKUP(R13,NP,12,FALSE)=1,VLOOKUP(R13,NP,24,FALSE),-VLOOKUP(R13,NP,24,FALSE)))),IF(VLOOKUP(R13,NP,25,FALSE)="","",CONCATENATE(" / ",IF(VLOOKUP(R13,NP,12,FALSE)=1,VLOOKUP(R13,NP,25,FALSE),-VLOOKUP(R13,NP,25,FALSE)))),IF(VLOOKUP(R13,NP,26,FALSE)="","",CONCATENATE(" / ",IF(VLOOKUP(R13,NP,12,FALSE)=1,VLOOKUP(R13,NP,26,FALSE),-VLOOKUP(R13,NP,26,FALSE)))),IF(VLOOKUP(R13,NP,27,FALSE)="","",CONCATENATE(" / ",IF(VLOOKUP(R13,NP,12,FALSE)=1,VLOOKUP(R13,NP,27,FALSE),-VLOOKUP(R13,NP,27,FALSE)))),IF(VLOOKUP(R13,NP,28)="","",CONCATENATE(" / ",IF(VLOOKUP(R13,NP,12)=1,VLOOKUP(R13,NP,28),-VLOOKUP(R13,NP,28)))),IF(VLOOKUP(R13,NP,29)="","",CONCATENATE(" / ",IF(VLOOKUP(R13,NP,12)=1,VLOOKUP(R13,NP,29),-VLOOKUP(R13,NP,29))))))</f>
      </c>
      <c r="AB15" s="53"/>
      <c r="AC15" s="53"/>
      <c r="AD15" s="53"/>
      <c r="AE15" s="53"/>
      <c r="AF15" s="53"/>
      <c r="AG15" s="53"/>
      <c r="AH15" s="54"/>
    </row>
    <row r="16" spans="1:34" ht="12" customHeight="1">
      <c r="A16" s="84"/>
      <c r="B16" s="69">
        <v>2</v>
      </c>
      <c r="C16" s="61" t="s">
        <v>35</v>
      </c>
      <c r="D16" s="61"/>
      <c r="E16" s="62">
        <f>IF(VLOOKUP(B16,NP,32,FALSE)="","",IF(VLOOKUP(B16,NP,32,FALSE)=0,"",VLOOKUP(B16,NP,32,FALSE)))</f>
      </c>
      <c r="F16" s="63">
        <f>IF(VLOOKUP(B16,NP,33,FALSE)="","",IF(VLOOKUP(B16,NP,34,FALSE)=2,"",VLOOKUP(B16,NP,34,FALSE)))</f>
      </c>
      <c r="G16" s="63"/>
      <c r="H16" s="64" t="str">
        <f>IF(VLOOKUP(B16,NP,33,FALSE)="","",IF(VLOOKUP(B16,NP,33,FALSE)=0,"",VLOOKUP(B16,NP,33,FALSE)))</f>
        <v> </v>
      </c>
      <c r="I16" s="65"/>
      <c r="J16" s="66">
        <f>IF(VLOOKUP(J19,NP,4,FALSE)=0,"",VLOOKUP(J19,NP,4,FALSE))</f>
        <v>42</v>
      </c>
      <c r="K16" s="50" t="str">
        <f>IF(J16="","",CONCATENATE(VLOOKUP(J19,NP,5,FALSE),"  ",VLOOKUP(J19,NP,6,FALSE)))</f>
        <v>NGUYEN  Kévin</v>
      </c>
      <c r="L16" s="50"/>
      <c r="M16" s="50"/>
      <c r="N16" s="50"/>
      <c r="O16" s="50"/>
      <c r="P16" s="50"/>
      <c r="Q16" s="50"/>
      <c r="Y16" s="33"/>
      <c r="Z16" s="54"/>
      <c r="AG16" s="33"/>
      <c r="AH16" s="54"/>
    </row>
    <row r="17" spans="1:34" ht="12" customHeight="1">
      <c r="A17" s="84"/>
      <c r="B17" s="3"/>
      <c r="C17" s="2"/>
      <c r="D17" s="2"/>
      <c r="E17" s="2"/>
      <c r="F17" s="2"/>
      <c r="G17" s="2"/>
      <c r="H17" s="2"/>
      <c r="I17" s="70"/>
      <c r="J17" s="67"/>
      <c r="K17" s="53" t="str">
        <f>IF(J16="","",CONCATENATE(VLOOKUP(J19,NP,8,FALSE)," pts - ",VLOOKUP(J19,NP,11,FALSE)))</f>
        <v>893 pts - BOURGETIN CTT</v>
      </c>
      <c r="L17" s="53"/>
      <c r="M17" s="53"/>
      <c r="N17" s="53"/>
      <c r="O17" s="53"/>
      <c r="P17" s="53"/>
      <c r="Q17" s="53"/>
      <c r="R17" s="54"/>
      <c r="Y17" s="33"/>
      <c r="Z17" s="54"/>
      <c r="AG17" s="33"/>
      <c r="AH17" s="54"/>
    </row>
    <row r="18" spans="1:34" ht="12" customHeight="1">
      <c r="A18" s="84">
        <v>24</v>
      </c>
      <c r="B18" s="49">
        <f>IF(VLOOKUP(B16,NP,14,FALSE)=0,"",VLOOKUP(B16,NP,14,FALSE))</f>
      </c>
      <c r="C18" s="50">
        <f>IF(B18="","",CONCATENATE(VLOOKUP(B16,NP,15,FALSE),"  ",VLOOKUP(B16,NP,16,FALSE)))</f>
      </c>
      <c r="D18" s="4"/>
      <c r="E18" s="4"/>
      <c r="F18" s="4"/>
      <c r="G18" s="4"/>
      <c r="H18" s="4"/>
      <c r="I18" s="5"/>
      <c r="J18" s="68"/>
      <c r="K18" s="53">
        <f>IF(J16="","",CONCATENATE(IF(VLOOKUP(B16,NP,23,FALSE)="","",IF(VLOOKUP(B16,NP,12,FALSE)=1,VLOOKUP(B16,NP,23,FALSE),-VLOOKUP(B16,NP,23,FALSE))),IF(VLOOKUP(B16,NP,24,FALSE)="","",CONCATENATE(" / ",IF(VLOOKUP(B16,NP,12,FALSE)=1,VLOOKUP(B16,NP,24,FALSE),-VLOOKUP(B16,NP,24,FALSE)))),IF(VLOOKUP(B16,NP,25,FALSE)="","",CONCATENATE(" / ",IF(VLOOKUP(B16,NP,12,FALSE)=1,VLOOKUP(B16,NP,25,FALSE),-VLOOKUP(B16,NP,25,FALSE)))),IF(VLOOKUP(B16,NP,26,FALSE)="","",CONCATENATE(" / ",IF(VLOOKUP(B16,NP,12,FALSE)=1,VLOOKUP(B16,NP,26,FALSE),-VLOOKUP(B16,NP,26,FALSE)))),IF(VLOOKUP(B16,NP,27,FALSE)="","",CONCATENATE(" / ",IF(VLOOKUP(B16,NP,12,FALSE)=1,VLOOKUP(B16,NP,27,FALSE),-VLOOKUP(B16,NP,27,FALSE)))),IF(VLOOKUP(B16,NP,28)="","",CONCATENATE(" / ",IF(VLOOKUP(B16,NP,12)=1,VLOOKUP(B16,NP,28),-VLOOKUP(B16,NP,28)))),IF(VLOOKUP(B16,NP,29)="","",CONCATENATE(" / ",IF(VLOOKUP(B16,NP,12)=1,VLOOKUP(B16,NP,29),-VLOOKUP(B16,NP,29))))))</f>
      </c>
      <c r="L18" s="53"/>
      <c r="M18" s="53"/>
      <c r="N18" s="53"/>
      <c r="O18" s="53"/>
      <c r="P18" s="53"/>
      <c r="Q18" s="53"/>
      <c r="R18" s="54"/>
      <c r="S18" s="74"/>
      <c r="T18" s="74"/>
      <c r="U18" s="74"/>
      <c r="V18" s="74"/>
      <c r="W18" s="74"/>
      <c r="X18" s="74"/>
      <c r="Y18" s="33"/>
      <c r="Z18" s="54"/>
      <c r="AG18" s="33"/>
      <c r="AH18" s="54"/>
    </row>
    <row r="19" spans="1:34" ht="12" customHeight="1">
      <c r="A19" s="84"/>
      <c r="B19" s="3"/>
      <c r="C19" s="71">
        <f>IF(B18="","",CONCATENATE(VLOOKUP(B16,NP,18,FALSE)," pts - ",VLOOKUP(B16,NP,21,FALSE)))</f>
      </c>
      <c r="D19" s="71"/>
      <c r="E19" s="71"/>
      <c r="F19" s="71"/>
      <c r="G19" s="71"/>
      <c r="H19" s="71"/>
      <c r="I19" s="71"/>
      <c r="J19" s="27">
        <v>10</v>
      </c>
      <c r="K19" s="61" t="s">
        <v>35</v>
      </c>
      <c r="L19" s="61"/>
      <c r="M19" s="62">
        <f>IF(VLOOKUP(J19,NP,32,FALSE)="","",IF(VLOOKUP(J19,NP,32,FALSE)=0,"",VLOOKUP(J19,NP,32,FALSE)))</f>
      </c>
      <c r="N19" s="63">
        <f>IF(VLOOKUP(J19,NP,33,FALSE)="","",IF(VLOOKUP(J19,NP,34,FALSE)=2,"",VLOOKUP(J19,NP,34,FALSE)))</f>
      </c>
      <c r="O19" s="63"/>
      <c r="P19" s="64" t="str">
        <f>IF(VLOOKUP(J19,NP,33,FALSE)="","",IF(VLOOKUP(J19,NP,33,FALSE)=0,"",VLOOKUP(J19,NP,33,FALSE)))</f>
        <v> </v>
      </c>
      <c r="Q19" s="65"/>
      <c r="R19" s="66">
        <f>IF(VLOOKUP(R13,NP,14,FALSE)=0,"",VLOOKUP(R13,NP,14,FALSE))</f>
        <v>63</v>
      </c>
      <c r="S19" s="50" t="str">
        <f>IF(R19="","",CONCATENATE(VLOOKUP(R13,NP,15,FALSE),"  ",VLOOKUP(R13,NP,16,FALSE)))</f>
        <v>BOURLET  Lucas</v>
      </c>
      <c r="T19" s="50"/>
      <c r="U19" s="50"/>
      <c r="V19" s="50"/>
      <c r="W19" s="50"/>
      <c r="X19" s="50"/>
      <c r="Y19" s="50"/>
      <c r="Z19" s="54"/>
      <c r="AG19" s="33"/>
      <c r="AH19" s="54"/>
    </row>
    <row r="20" spans="1:34" ht="12" customHeight="1">
      <c r="A20" s="84"/>
      <c r="B20" s="55"/>
      <c r="C20" s="56"/>
      <c r="D20" s="56"/>
      <c r="E20" s="56"/>
      <c r="F20" s="56"/>
      <c r="G20" s="56"/>
      <c r="H20" s="56"/>
      <c r="I20" s="48"/>
      <c r="J20" s="57"/>
      <c r="K20" s="52"/>
      <c r="L20" s="52"/>
      <c r="M20" s="52"/>
      <c r="N20" s="52"/>
      <c r="O20" s="52"/>
      <c r="P20" s="52"/>
      <c r="Q20" s="33"/>
      <c r="R20" s="86">
        <v>8</v>
      </c>
      <c r="S20" s="71" t="str">
        <f>IF(R19="","",CONCATENATE(VLOOKUP(R13,NP,18,FALSE)," pts - ",VLOOKUP(R13,NP,21,FALSE)))</f>
        <v>905 pts - SAINT-AMAND TT</v>
      </c>
      <c r="T20" s="71"/>
      <c r="U20" s="71"/>
      <c r="V20" s="71"/>
      <c r="W20" s="71"/>
      <c r="X20" s="71"/>
      <c r="Y20" s="71"/>
      <c r="Z20" s="57"/>
      <c r="AA20" s="52"/>
      <c r="AB20" s="52"/>
      <c r="AC20" s="52"/>
      <c r="AD20" s="52"/>
      <c r="AE20" s="52"/>
      <c r="AF20" s="52"/>
      <c r="AG20" s="48"/>
      <c r="AH20" s="54"/>
    </row>
    <row r="21" spans="1:34" ht="12" customHeight="1">
      <c r="A21" s="84"/>
      <c r="B21" s="48"/>
      <c r="C21" s="60"/>
      <c r="D21" s="60"/>
      <c r="E21" s="60"/>
      <c r="F21" s="60"/>
      <c r="G21" s="60"/>
      <c r="H21" s="60"/>
      <c r="I21" s="51"/>
      <c r="J21" s="57"/>
      <c r="K21" s="52"/>
      <c r="L21" s="52"/>
      <c r="M21" s="52"/>
      <c r="N21" s="52"/>
      <c r="O21" s="52"/>
      <c r="P21" s="52"/>
      <c r="Q21" s="33"/>
      <c r="R21" s="68"/>
      <c r="S21" s="53">
        <f>IF(R19="","",CONCATENATE(IF(VLOOKUP(J19,NP,23,FALSE)="","",IF(VLOOKUP(J19,NP,12,FALSE)=1,VLOOKUP(J19,NP,23,FALSE),-VLOOKUP(J19,NP,23,FALSE))),IF(VLOOKUP(J19,NP,24,FALSE)="","",CONCATENATE(" / ",IF(VLOOKUP(J19,NP,12,FALSE)=1,VLOOKUP(J19,NP,24,FALSE),-VLOOKUP(J19,NP,24,FALSE)))),IF(VLOOKUP(J19,NP,25,FALSE)="","",CONCATENATE(" / ",IF(VLOOKUP(J19,NP,12,FALSE)=1,VLOOKUP(J19,NP,25,FALSE),-VLOOKUP(J19,NP,25,FALSE)))),IF(VLOOKUP(J19,NP,26,FALSE)="","",CONCATENATE(" / ",IF(VLOOKUP(J19,NP,12,FALSE)=1,VLOOKUP(J19,NP,26,FALSE),-VLOOKUP(J19,NP,26,FALSE)))),IF(VLOOKUP(J19,NP,27,FALSE)="","",CONCATENATE(" / ",IF(VLOOKUP(J19,NP,12,FALSE)=1,VLOOKUP(J19,NP,27,FALSE),-VLOOKUP(J19,NP,27,FALSE)))),IF(VLOOKUP(J19,NP,28)="","",CONCATENATE(" / ",IF(VLOOKUP(J19,NP,12)=1,VLOOKUP(J19,NP,28),-VLOOKUP(J19,NP,28)))),IF(VLOOKUP(J19,NP,29)="","",CONCATENATE(" / ",IF(VLOOKUP(J19,NP,12)=1,VLOOKUP(J19,NP,29),-VLOOKUP(J19,NP,29))))))</f>
      </c>
      <c r="T21" s="53"/>
      <c r="U21" s="53"/>
      <c r="V21" s="53"/>
      <c r="W21" s="53"/>
      <c r="X21" s="53"/>
      <c r="Y21" s="53"/>
      <c r="AH21" s="54"/>
    </row>
    <row r="22" spans="1:34" ht="12" customHeight="1">
      <c r="A22" s="84"/>
      <c r="B22" s="48"/>
      <c r="D22" s="40"/>
      <c r="E22" s="40"/>
      <c r="F22" s="40"/>
      <c r="G22" s="40"/>
      <c r="H22" s="40"/>
      <c r="I22" s="85">
        <v>8</v>
      </c>
      <c r="J22" s="49">
        <f>IF(VLOOKUP(J19,NP,14,FALSE)=0,"",VLOOKUP(J19,NP,14,FALSE))</f>
        <v>63</v>
      </c>
      <c r="K22" s="50" t="str">
        <f>IF(J22="","",CONCATENATE(VLOOKUP(J19,NP,15,FALSE),"  ",VLOOKUP(J19,NP,16,FALSE)))</f>
        <v>BOURLET  Lucas</v>
      </c>
      <c r="L22" s="50"/>
      <c r="M22" s="50"/>
      <c r="N22" s="50"/>
      <c r="O22" s="50"/>
      <c r="P22" s="50"/>
      <c r="Q22" s="75"/>
      <c r="R22" s="54"/>
      <c r="S22" s="37"/>
      <c r="T22" s="37"/>
      <c r="U22" s="37"/>
      <c r="V22" s="37"/>
      <c r="W22" s="37"/>
      <c r="X22" s="37"/>
      <c r="Y22" s="76"/>
      <c r="AG22" s="33"/>
      <c r="AH22" s="54"/>
    </row>
    <row r="23" spans="1:34" ht="12" customHeight="1">
      <c r="A23" s="84"/>
      <c r="B23" s="48"/>
      <c r="C23" s="48"/>
      <c r="D23" s="48"/>
      <c r="E23" s="48"/>
      <c r="F23" s="48"/>
      <c r="G23" s="48"/>
      <c r="H23" s="48"/>
      <c r="I23" s="51"/>
      <c r="J23" s="52"/>
      <c r="K23" s="53" t="str">
        <f>IF(J22="","",CONCATENATE(VLOOKUP(J19,NP,18,FALSE)," pts - ",VLOOKUP(J19,NP,21,FALSE)))</f>
        <v>905 pts - SAINT-AMAND TT</v>
      </c>
      <c r="L23" s="53"/>
      <c r="M23" s="53"/>
      <c r="N23" s="53"/>
      <c r="O23" s="53"/>
      <c r="P23" s="53"/>
      <c r="Q23" s="53"/>
      <c r="S23" s="33"/>
      <c r="T23" s="33"/>
      <c r="U23" s="33"/>
      <c r="V23" s="33"/>
      <c r="W23" s="33"/>
      <c r="X23" s="33"/>
      <c r="Y23" s="33"/>
      <c r="AG23" s="33"/>
      <c r="AH23" s="54"/>
    </row>
    <row r="24" spans="1:34" ht="12" customHeight="1">
      <c r="A24" s="84"/>
      <c r="B24" s="55"/>
      <c r="C24" s="56"/>
      <c r="D24" s="56"/>
      <c r="E24" s="56"/>
      <c r="F24" s="56"/>
      <c r="G24" s="56"/>
      <c r="H24" s="56"/>
      <c r="I24" s="48"/>
      <c r="J24" s="48"/>
      <c r="K24" s="77"/>
      <c r="L24" s="48"/>
      <c r="M24" s="48"/>
      <c r="N24" s="48"/>
      <c r="O24" s="48"/>
      <c r="P24" s="48"/>
      <c r="Q24" s="51"/>
      <c r="R24" s="51"/>
      <c r="S24" s="33"/>
      <c r="T24" s="33"/>
      <c r="U24" s="33"/>
      <c r="V24" s="33"/>
      <c r="W24" s="33"/>
      <c r="X24" s="33"/>
      <c r="AG24" s="33"/>
      <c r="AH24" s="86">
        <v>1</v>
      </c>
    </row>
    <row r="25" spans="1:41" ht="12" customHeight="1">
      <c r="A25" s="84"/>
      <c r="B25" s="57"/>
      <c r="C25" s="74"/>
      <c r="D25" s="74"/>
      <c r="E25" s="74"/>
      <c r="F25" s="74"/>
      <c r="G25" s="74"/>
      <c r="H25" s="74"/>
      <c r="J25" s="48"/>
      <c r="K25" s="48"/>
      <c r="Z25" s="73">
        <v>21</v>
      </c>
      <c r="AA25" s="61" t="s">
        <v>35</v>
      </c>
      <c r="AB25" s="61"/>
      <c r="AC25" s="62">
        <f>IF(VLOOKUP(Z25,NP,32,FALSE)="","",IF(VLOOKUP(Z25,NP,32,FALSE)=0,"",VLOOKUP(Z25,NP,32,FALSE)))</f>
      </c>
      <c r="AD25" s="63">
        <f>IF(VLOOKUP(Z25,NP,33,FALSE)="","",IF(VLOOKUP(Z25,NP,34,FALSE)=2,"",VLOOKUP(Z25,NP,34,FALSE)))</f>
      </c>
      <c r="AE25" s="63"/>
      <c r="AF25" s="64" t="str">
        <f>IF(VLOOKUP(Z25,NP,33,FALSE)="","",IF(VLOOKUP(Z25,NP,33,FALSE)=0,"",VLOOKUP(Z25,NP,33,FALSE)))</f>
        <v> </v>
      </c>
      <c r="AG25" s="65"/>
      <c r="AH25" s="66">
        <f>IF(VLOOKUP(AH49,NP,4,FALSE)=0,"",VLOOKUP(AH49,NP,4,FALSE))</f>
        <v>59</v>
      </c>
      <c r="AI25" s="50" t="str">
        <f>IF(AH25="","",CONCATENATE(VLOOKUP(AH49,NP,5,FALSE),"  ",VLOOKUP(AH49,NP,6,FALSE)))</f>
        <v>GIANG  Bao</v>
      </c>
      <c r="AJ25" s="50"/>
      <c r="AK25" s="50"/>
      <c r="AL25" s="50"/>
      <c r="AM25" s="50"/>
      <c r="AN25" s="50"/>
      <c r="AO25" s="50"/>
    </row>
    <row r="26" spans="1:42" ht="12" customHeight="1">
      <c r="A26" s="84"/>
      <c r="B26" s="55"/>
      <c r="C26" s="56"/>
      <c r="D26" s="56"/>
      <c r="E26" s="56"/>
      <c r="F26" s="56"/>
      <c r="G26" s="56"/>
      <c r="H26" s="56"/>
      <c r="I26" s="48"/>
      <c r="AG26" s="33"/>
      <c r="AH26" s="67"/>
      <c r="AI26" s="53" t="str">
        <f>IF(AH25="","",CONCATENATE(VLOOKUP(AH49,NP,8,FALSE)," pts - ",VLOOKUP(AH49,NP,11,FALSE)))</f>
        <v>998 pts - LAON ASPTT</v>
      </c>
      <c r="AJ26" s="53"/>
      <c r="AK26" s="53"/>
      <c r="AL26" s="53"/>
      <c r="AM26" s="53"/>
      <c r="AN26" s="53"/>
      <c r="AO26" s="53"/>
      <c r="AP26" s="54"/>
    </row>
    <row r="27" spans="1:42" ht="12" customHeight="1">
      <c r="A27" s="84"/>
      <c r="B27" s="48"/>
      <c r="C27" s="60"/>
      <c r="D27" s="60"/>
      <c r="E27" s="60"/>
      <c r="F27" s="60"/>
      <c r="G27" s="60"/>
      <c r="H27" s="60"/>
      <c r="I27" s="51"/>
      <c r="AG27" s="33"/>
      <c r="AH27" s="68"/>
      <c r="AI27" s="53">
        <f>IF(AH25="","",CONCATENATE(IF(VLOOKUP(Z25,NP,23,FALSE)="","",IF(VLOOKUP(Z25,NP,12,FALSE)=1,VLOOKUP(Z25,NP,23,FALSE),-VLOOKUP(Z25,NP,23,FALSE))),IF(VLOOKUP(Z25,NP,24,FALSE)="","",CONCATENATE(" / ",IF(VLOOKUP(Z25,NP,12,FALSE)=1,VLOOKUP(Z25,NP,24,FALSE),-VLOOKUP(Z25,NP,24,FALSE)))),IF(VLOOKUP(Z25,NP,25,FALSE)="","",CONCATENATE(" / ",IF(VLOOKUP(Z25,NP,12,FALSE)=1,VLOOKUP(Z25,NP,25,FALSE),-VLOOKUP(Z25,NP,25,FALSE)))),IF(VLOOKUP(Z25,NP,26,FALSE)="","",CONCATENATE(" / ",IF(VLOOKUP(Z25,NP,12,FALSE)=1,VLOOKUP(Z25,NP,26,FALSE),-VLOOKUP(Z25,NP,26,FALSE)))),IF(VLOOKUP(Z25,NP,27,FALSE)="","",CONCATENATE(" / ",IF(VLOOKUP(Z25,NP,12,FALSE)=1,VLOOKUP(Z25,NP,27,FALSE),-VLOOKUP(Z25,NP,27,FALSE)))),IF(VLOOKUP(Z25,NP,28)="","",CONCATENATE(" / ",IF(VLOOKUP(Z25,NP,12)=1,VLOOKUP(Z25,NP,28),-VLOOKUP(Z25,NP,28)))),IF(VLOOKUP(Z25,NP,29)="","",CONCATENATE(" / ",IF(VLOOKUP(Z25,NP,12)=1,VLOOKUP(Z25,NP,29),-VLOOKUP(Z25,NP,29))))))</f>
      </c>
      <c r="AJ27" s="53"/>
      <c r="AK27" s="53"/>
      <c r="AL27" s="53"/>
      <c r="AM27" s="53"/>
      <c r="AN27" s="53"/>
      <c r="AO27" s="53"/>
      <c r="AP27" s="54"/>
    </row>
    <row r="28" spans="1:42" ht="12" customHeight="1">
      <c r="A28" s="84"/>
      <c r="B28" s="48"/>
      <c r="D28" s="40"/>
      <c r="E28" s="40"/>
      <c r="F28" s="40"/>
      <c r="G28" s="40"/>
      <c r="H28" s="40"/>
      <c r="I28" s="85">
        <v>5</v>
      </c>
      <c r="J28" s="49">
        <f>IF(VLOOKUP(J31,NP,4,FALSE)=0,"",VLOOKUP(J31,NP,4,FALSE))</f>
        <v>60</v>
      </c>
      <c r="K28" s="50" t="str">
        <f>IF(J28="","",CONCATENATE(VLOOKUP(J31,NP,5,FALSE),"  ",VLOOKUP(J31,NP,6,FALSE)))</f>
        <v>PALMIER  Patrick</v>
      </c>
      <c r="L28" s="50"/>
      <c r="M28" s="50"/>
      <c r="N28" s="50"/>
      <c r="O28" s="50"/>
      <c r="P28" s="50"/>
      <c r="Q28" s="50"/>
      <c r="AG28" s="33"/>
      <c r="AH28" s="54"/>
      <c r="AO28" s="33"/>
      <c r="AP28" s="54"/>
    </row>
    <row r="29" spans="1:42" ht="12" customHeight="1">
      <c r="A29" s="84"/>
      <c r="B29" s="48"/>
      <c r="C29" s="48"/>
      <c r="D29" s="48"/>
      <c r="E29" s="48"/>
      <c r="F29" s="48"/>
      <c r="G29" s="48"/>
      <c r="H29" s="48"/>
      <c r="I29" s="51"/>
      <c r="J29" s="52"/>
      <c r="K29" s="53" t="str">
        <f>IF(J28="","",CONCATENATE(VLOOKUP(J31,NP,8,FALSE)," pts - ",VLOOKUP(J31,NP,11,FALSE)))</f>
        <v>961 pts - CHATILLON TTMC</v>
      </c>
      <c r="L29" s="53"/>
      <c r="M29" s="53"/>
      <c r="N29" s="53"/>
      <c r="O29" s="53"/>
      <c r="P29" s="53"/>
      <c r="Q29" s="53"/>
      <c r="R29" s="54"/>
      <c r="AG29" s="33"/>
      <c r="AH29" s="54"/>
      <c r="AO29" s="33"/>
      <c r="AP29" s="54"/>
    </row>
    <row r="30" spans="1:42" ht="12" customHeight="1">
      <c r="A30" s="84"/>
      <c r="B30" s="55"/>
      <c r="C30" s="56"/>
      <c r="D30" s="56"/>
      <c r="E30" s="56"/>
      <c r="F30" s="56"/>
      <c r="G30" s="56"/>
      <c r="H30" s="56"/>
      <c r="I30" s="48"/>
      <c r="J30" s="57"/>
      <c r="K30" s="58"/>
      <c r="L30" s="58"/>
      <c r="M30" s="58"/>
      <c r="N30" s="58"/>
      <c r="O30" s="58"/>
      <c r="P30" s="58"/>
      <c r="Q30" s="33"/>
      <c r="R30" s="86">
        <v>5</v>
      </c>
      <c r="AG30" s="33"/>
      <c r="AH30" s="54"/>
      <c r="AO30" s="33"/>
      <c r="AP30" s="54"/>
    </row>
    <row r="31" spans="1:42" ht="12" customHeight="1">
      <c r="A31" s="84"/>
      <c r="B31" s="57"/>
      <c r="C31" s="74"/>
      <c r="D31" s="74"/>
      <c r="E31" s="74"/>
      <c r="F31" s="74"/>
      <c r="G31" s="74"/>
      <c r="H31" s="74"/>
      <c r="J31" s="27">
        <v>11</v>
      </c>
      <c r="K31" s="61" t="s">
        <v>35</v>
      </c>
      <c r="L31" s="61"/>
      <c r="M31" s="62">
        <f>IF(VLOOKUP(J31,NP,32,FALSE)="","",IF(VLOOKUP(J31,NP,32,FALSE)=0,"",VLOOKUP(J31,NP,32,FALSE)))</f>
      </c>
      <c r="N31" s="63">
        <f>IF(VLOOKUP(J31,NP,33,FALSE)="","",IF(VLOOKUP(J31,NP,34,FALSE)=2,"",VLOOKUP(J31,NP,34,FALSE)))</f>
      </c>
      <c r="O31" s="63"/>
      <c r="P31" s="64" t="str">
        <f>IF(VLOOKUP(J31,NP,33,FALSE)="","",IF(VLOOKUP(J31,NP,33,FALSE)=0,"",VLOOKUP(J31,NP,33,FALSE)))</f>
        <v> </v>
      </c>
      <c r="Q31" s="65"/>
      <c r="R31" s="66">
        <f>IF(VLOOKUP(R37,NP,4,FALSE)=0,"",VLOOKUP(R37,NP,4,FALSE))</f>
        <v>60</v>
      </c>
      <c r="S31" s="50" t="str">
        <f>IF(R31="","",CONCATENATE(VLOOKUP(R37,NP,5,FALSE),"  ",VLOOKUP(R37,NP,6,FALSE)))</f>
        <v>PALMIER  Patrick</v>
      </c>
      <c r="T31" s="50"/>
      <c r="U31" s="50"/>
      <c r="V31" s="50"/>
      <c r="W31" s="50"/>
      <c r="X31" s="50"/>
      <c r="Y31" s="50"/>
      <c r="AH31" s="54"/>
      <c r="AO31" s="33"/>
      <c r="AP31" s="54"/>
    </row>
    <row r="32" spans="1:42" ht="12" customHeight="1">
      <c r="A32" s="84">
        <v>21</v>
      </c>
      <c r="B32" s="49">
        <f>IF(VLOOKUP(B34,NP,4,FALSE)=0,"",VLOOKUP(B34,NP,4,FALSE))</f>
        <v>34</v>
      </c>
      <c r="C32" s="50" t="str">
        <f>IF(B32="","",CONCATENATE(VLOOKUP(B34,NP,5,FALSE),"  ",VLOOKUP(B34,NP,6,FALSE)))</f>
        <v>BRACHINI  Herve</v>
      </c>
      <c r="D32" s="50"/>
      <c r="E32" s="50"/>
      <c r="F32" s="50"/>
      <c r="G32" s="50"/>
      <c r="H32" s="50"/>
      <c r="I32" s="50"/>
      <c r="J32" s="6"/>
      <c r="K32" s="7"/>
      <c r="L32" s="7"/>
      <c r="M32" s="7"/>
      <c r="N32" s="7"/>
      <c r="O32" s="7"/>
      <c r="P32" s="7"/>
      <c r="Q32" s="8"/>
      <c r="R32" s="67"/>
      <c r="S32" s="53" t="str">
        <f>IF(R31="","",CONCATENATE(VLOOKUP(R37,NP,8,FALSE)," pts - ",VLOOKUP(R37,NP,11,FALSE)))</f>
        <v>961 pts - CHATILLON TTMC</v>
      </c>
      <c r="T32" s="53"/>
      <c r="U32" s="53"/>
      <c r="V32" s="53"/>
      <c r="W32" s="53"/>
      <c r="X32" s="53"/>
      <c r="Y32" s="53"/>
      <c r="Z32" s="54"/>
      <c r="AH32" s="54"/>
      <c r="AO32" s="33"/>
      <c r="AP32" s="54"/>
    </row>
    <row r="33" spans="1:42" ht="12" customHeight="1">
      <c r="A33" s="84"/>
      <c r="B33" s="52"/>
      <c r="C33" s="53" t="str">
        <f>IF(B32="","",CONCATENATE(VLOOKUP(B34,NP,8,FALSE)," pts - ",VLOOKUP(B34,NP,11,FALSE)))</f>
        <v>674 pts - CP YVETOT</v>
      </c>
      <c r="D33" s="53"/>
      <c r="E33" s="53"/>
      <c r="F33" s="53"/>
      <c r="G33" s="53"/>
      <c r="H33" s="53"/>
      <c r="I33" s="53"/>
      <c r="J33" s="9"/>
      <c r="K33" s="2"/>
      <c r="L33" s="7"/>
      <c r="M33" s="7"/>
      <c r="N33" s="7"/>
      <c r="O33" s="7"/>
      <c r="P33" s="7"/>
      <c r="Q33" s="8"/>
      <c r="R33" s="68"/>
      <c r="S33" s="53">
        <f>IF(R31="","",CONCATENATE(IF(VLOOKUP(J31,NP,23,FALSE)="","",IF(VLOOKUP(J31,NP,12,FALSE)=1,VLOOKUP(J31,NP,23,FALSE),-VLOOKUP(J31,NP,23,FALSE))),IF(VLOOKUP(J31,NP,24,FALSE)="","",CONCATENATE(" / ",IF(VLOOKUP(J31,NP,12,FALSE)=1,VLOOKUP(J31,NP,24,FALSE),-VLOOKUP(J31,NP,24,FALSE)))),IF(VLOOKUP(J31,NP,25,FALSE)="","",CONCATENATE(" / ",IF(VLOOKUP(J31,NP,12,FALSE)=1,VLOOKUP(J31,NP,25,FALSE),-VLOOKUP(J31,NP,25,FALSE)))),IF(VLOOKUP(J31,NP,26,FALSE)="","",CONCATENATE(" / ",IF(VLOOKUP(J31,NP,12,FALSE)=1,VLOOKUP(J31,NP,26,FALSE),-VLOOKUP(J31,NP,26,FALSE)))),IF(VLOOKUP(J31,NP,27,FALSE)="","",CONCATENATE(" / ",IF(VLOOKUP(J31,NP,12,FALSE)=1,VLOOKUP(J31,NP,27,FALSE),-VLOOKUP(J31,NP,27,FALSE)))),IF(VLOOKUP(J31,NP,28)="","",CONCATENATE(" / ",IF(VLOOKUP(J31,NP,12)=1,VLOOKUP(J31,NP,28),-VLOOKUP(J31,NP,28)))),IF(VLOOKUP(J31,NP,29)="","",CONCATENATE(" / ",IF(VLOOKUP(J31,NP,12)=1,VLOOKUP(J31,NP,29),-VLOOKUP(J31,NP,29))))))</f>
      </c>
      <c r="T33" s="53"/>
      <c r="U33" s="53"/>
      <c r="V33" s="53"/>
      <c r="W33" s="53"/>
      <c r="X33" s="53"/>
      <c r="Y33" s="53"/>
      <c r="Z33" s="54"/>
      <c r="AH33" s="54"/>
      <c r="AO33" s="33"/>
      <c r="AP33" s="54"/>
    </row>
    <row r="34" spans="1:42" ht="12" customHeight="1">
      <c r="A34" s="84"/>
      <c r="B34" s="69">
        <v>3</v>
      </c>
      <c r="C34" s="61" t="s">
        <v>35</v>
      </c>
      <c r="D34" s="61"/>
      <c r="E34" s="62">
        <f>IF(VLOOKUP(B34,NP,32,FALSE)="","",IF(VLOOKUP(B34,NP,32,FALSE)=0,"",VLOOKUP(B34,NP,32,FALSE)))</f>
      </c>
      <c r="F34" s="63">
        <f>IF(VLOOKUP(B34,NP,33,FALSE)="","",IF(VLOOKUP(B34,NP,34,FALSE)=2,"",VLOOKUP(B34,NP,34,FALSE)))</f>
      </c>
      <c r="G34" s="63"/>
      <c r="H34" s="64" t="str">
        <f>IF(VLOOKUP(B34,NP,33,FALSE)="","",IF(VLOOKUP(B34,NP,33,FALSE)=0,"",VLOOKUP(B34,NP,33,FALSE)))</f>
        <v> </v>
      </c>
      <c r="I34" s="65"/>
      <c r="J34" s="66">
        <f>IF(VLOOKUP(J31,NP,14,FALSE)=0,"",VLOOKUP(J31,NP,14,FALSE))</f>
        <v>62</v>
      </c>
      <c r="K34" s="50" t="str">
        <f>IF(J34="","",CONCATENATE(VLOOKUP(J31,NP,15,FALSE),"  ",VLOOKUP(J31,NP,16,FALSE)))</f>
        <v>JEZEQUEL  Tanguy</v>
      </c>
      <c r="L34" s="50"/>
      <c r="M34" s="50"/>
      <c r="N34" s="50"/>
      <c r="O34" s="50"/>
      <c r="P34" s="50"/>
      <c r="Q34" s="50"/>
      <c r="R34" s="54"/>
      <c r="Y34" s="33"/>
      <c r="Z34" s="54"/>
      <c r="AH34" s="54"/>
      <c r="AO34" s="33"/>
      <c r="AP34" s="54"/>
    </row>
    <row r="35" spans="1:42" ht="12" customHeight="1">
      <c r="A35" s="84"/>
      <c r="B35" s="3"/>
      <c r="C35" s="2"/>
      <c r="D35" s="2"/>
      <c r="E35" s="2"/>
      <c r="F35" s="2"/>
      <c r="G35" s="2"/>
      <c r="H35" s="2"/>
      <c r="I35" s="70"/>
      <c r="J35" s="86">
        <v>12</v>
      </c>
      <c r="K35" s="71" t="str">
        <f>IF(J34="","",CONCATENATE(VLOOKUP(J31,NP,18,FALSE)," pts - ",VLOOKUP(J31,NP,21,FALSE)))</f>
        <v>806 pts - MT ST AIGNAN TT</v>
      </c>
      <c r="L35" s="71"/>
      <c r="M35" s="71"/>
      <c r="N35" s="71"/>
      <c r="O35" s="71"/>
      <c r="P35" s="71"/>
      <c r="Q35" s="71"/>
      <c r="R35" s="33"/>
      <c r="Y35" s="33"/>
      <c r="Z35" s="54"/>
      <c r="AH35" s="54"/>
      <c r="AO35" s="33"/>
      <c r="AP35" s="54"/>
    </row>
    <row r="36" spans="1:42" ht="12" customHeight="1">
      <c r="A36" s="84">
        <v>12</v>
      </c>
      <c r="B36" s="49">
        <f>IF(VLOOKUP(B34,NP,14,FALSE)=0,"",VLOOKUP(B34,NP,14,FALSE))</f>
        <v>62</v>
      </c>
      <c r="C36" s="50" t="str">
        <f>IF(B36="","",CONCATENATE(VLOOKUP(B34,NP,15,FALSE),"  ",VLOOKUP(B34,NP,16,FALSE)))</f>
        <v>JEZEQUEL  Tanguy</v>
      </c>
      <c r="D36" s="4"/>
      <c r="E36" s="4"/>
      <c r="F36" s="4"/>
      <c r="G36" s="4"/>
      <c r="H36" s="4"/>
      <c r="I36" s="5"/>
      <c r="J36" s="68"/>
      <c r="K36" s="53">
        <f>IF(J34="","",CONCATENATE(IF(VLOOKUP(B34,NP,23,FALSE)="","",IF(VLOOKUP(B34,NP,12,FALSE)=1,VLOOKUP(B34,NP,23,FALSE),-VLOOKUP(B34,NP,23,FALSE))),IF(VLOOKUP(B34,NP,24,FALSE)="","",CONCATENATE(" / ",IF(VLOOKUP(B34,NP,12,FALSE)=1,VLOOKUP(B34,NP,24,FALSE),-VLOOKUP(B34,NP,24,FALSE)))),IF(VLOOKUP(B34,NP,25,FALSE)="","",CONCATENATE(" / ",IF(VLOOKUP(B34,NP,12,FALSE)=1,VLOOKUP(B34,NP,25,FALSE),-VLOOKUP(B34,NP,25,FALSE)))),IF(VLOOKUP(B34,NP,26,FALSE)="","",CONCATENATE(" / ",IF(VLOOKUP(B34,NP,12,FALSE)=1,VLOOKUP(B34,NP,26,FALSE),-VLOOKUP(B34,NP,26,FALSE)))),IF(VLOOKUP(B34,NP,27,FALSE)="","",CONCATENATE(" / ",IF(VLOOKUP(B34,NP,12,FALSE)=1,VLOOKUP(B34,NP,27,FALSE),-VLOOKUP(B34,NP,27,FALSE)))),IF(VLOOKUP(B34,NP,28)="","",CONCATENATE(" / ",IF(VLOOKUP(B34,NP,12)=1,VLOOKUP(B34,NP,28),-VLOOKUP(B34,NP,28)))),IF(VLOOKUP(B34,NP,29)="","",CONCATENATE(" / ",IF(VLOOKUP(B34,NP,12)=1,VLOOKUP(B34,NP,29),-VLOOKUP(B34,NP,29))))))</f>
      </c>
      <c r="L36" s="53"/>
      <c r="M36" s="53"/>
      <c r="N36" s="53"/>
      <c r="O36" s="53"/>
      <c r="P36" s="53"/>
      <c r="Q36" s="53"/>
      <c r="R36" s="33"/>
      <c r="Y36" s="33"/>
      <c r="Z36" s="54"/>
      <c r="AH36" s="54"/>
      <c r="AO36" s="33"/>
      <c r="AP36" s="54"/>
    </row>
    <row r="37" spans="1:42" ht="12" customHeight="1">
      <c r="A37" s="84"/>
      <c r="B37" s="3"/>
      <c r="C37" s="53" t="str">
        <f>IF(B36="","",CONCATENATE(VLOOKUP(B34,NP,18,FALSE)," pts - ",VLOOKUP(B34,NP,21,FALSE)))</f>
        <v>806 pts - MT ST AIGNAN TT</v>
      </c>
      <c r="D37" s="53"/>
      <c r="E37" s="53"/>
      <c r="F37" s="53"/>
      <c r="G37" s="53"/>
      <c r="H37" s="53"/>
      <c r="I37" s="53"/>
      <c r="J37" s="10"/>
      <c r="K37" s="72"/>
      <c r="L37" s="72"/>
      <c r="M37" s="11"/>
      <c r="N37" s="11"/>
      <c r="O37" s="11"/>
      <c r="P37" s="11"/>
      <c r="Q37" s="72"/>
      <c r="R37" s="73">
        <v>18</v>
      </c>
      <c r="S37" s="61" t="s">
        <v>35</v>
      </c>
      <c r="T37" s="61"/>
      <c r="U37" s="62">
        <f>IF(VLOOKUP(R37,NP,32,FALSE)="","",IF(VLOOKUP(R37,NP,32,FALSE)=0,"",VLOOKUP(R37,NP,32,FALSE)))</f>
      </c>
      <c r="V37" s="63">
        <f>IF(VLOOKUP(R37,NP,33,FALSE)="","",IF(VLOOKUP(R37,NP,34,FALSE)=2,"",VLOOKUP(R37,NP,34,FALSE)))</f>
      </c>
      <c r="W37" s="63"/>
      <c r="X37" s="64" t="str">
        <f>IF(VLOOKUP(R37,NP,33,FALSE)="","",IF(VLOOKUP(R37,NP,33,FALSE)=0,"",VLOOKUP(R37,NP,33,FALSE)))</f>
        <v> </v>
      </c>
      <c r="Y37" s="65"/>
      <c r="Z37" s="66">
        <f>IF(VLOOKUP(Z25,NP,14,FALSE)=0,"",VLOOKUP(Z25,NP,14,FALSE))</f>
        <v>58</v>
      </c>
      <c r="AA37" s="50" t="str">
        <f>IF(Z37="","",CONCATENATE(VLOOKUP(Z25,NP,15,FALSE),"  ",VLOOKUP(Z25,NP,16,FALSE)))</f>
        <v>BEN AMEUR  Younes</v>
      </c>
      <c r="AB37" s="50"/>
      <c r="AC37" s="50"/>
      <c r="AD37" s="50"/>
      <c r="AE37" s="50"/>
      <c r="AF37" s="50"/>
      <c r="AG37" s="50"/>
      <c r="AH37" s="54"/>
      <c r="AO37" s="33"/>
      <c r="AP37" s="54"/>
    </row>
    <row r="38" spans="1:42" ht="12" customHeight="1">
      <c r="A38" s="84">
        <v>13</v>
      </c>
      <c r="B38" s="49">
        <f>IF(VLOOKUP(B40,NP,4,FALSE)=0,"",VLOOKUP(B40,NP,4,FALSE))</f>
        <v>66</v>
      </c>
      <c r="C38" s="50" t="str">
        <f>IF(B38="","",CONCATENATE(VLOOKUP(B40,NP,5,FALSE),"  ",VLOOKUP(B40,NP,6,FALSE)))</f>
        <v>PEUDOUX  Jean Jacques</v>
      </c>
      <c r="D38" s="50"/>
      <c r="E38" s="50"/>
      <c r="F38" s="50"/>
      <c r="G38" s="50"/>
      <c r="H38" s="50"/>
      <c r="I38" s="50"/>
      <c r="J38" s="6"/>
      <c r="K38" s="7"/>
      <c r="L38" s="7"/>
      <c r="M38" s="7"/>
      <c r="N38" s="7"/>
      <c r="O38" s="7"/>
      <c r="P38" s="7"/>
      <c r="Q38" s="8"/>
      <c r="Y38" s="33"/>
      <c r="Z38" s="86">
        <v>4</v>
      </c>
      <c r="AA38" s="71" t="str">
        <f>IF(Z37="","",CONCATENATE(VLOOKUP(Z25,NP,18,FALSE)," pts - ",VLOOKUP(Z25,NP,21,FALSE)))</f>
        <v>969 pts - BONDY ASTT</v>
      </c>
      <c r="AB38" s="71"/>
      <c r="AC38" s="71"/>
      <c r="AD38" s="71"/>
      <c r="AE38" s="71"/>
      <c r="AF38" s="71"/>
      <c r="AG38" s="71"/>
      <c r="AO38" s="33"/>
      <c r="AP38" s="54"/>
    </row>
    <row r="39" spans="1:42" ht="12" customHeight="1">
      <c r="A39" s="84"/>
      <c r="B39" s="52"/>
      <c r="C39" s="53" t="str">
        <f>IF(B38="","",CONCATENATE(VLOOKUP(B40,NP,8,FALSE)," pts - ",VLOOKUP(B40,NP,11,FALSE)))</f>
        <v>818 pts - CROTH GARENNES</v>
      </c>
      <c r="D39" s="53"/>
      <c r="E39" s="53"/>
      <c r="F39" s="53"/>
      <c r="G39" s="53"/>
      <c r="H39" s="53"/>
      <c r="I39" s="53"/>
      <c r="J39" s="86">
        <v>13</v>
      </c>
      <c r="K39" s="2"/>
      <c r="L39" s="7"/>
      <c r="M39" s="7"/>
      <c r="N39" s="7"/>
      <c r="O39" s="7"/>
      <c r="P39" s="7"/>
      <c r="Q39" s="8"/>
      <c r="Y39" s="33"/>
      <c r="Z39" s="68"/>
      <c r="AA39" s="53">
        <f>IF(Z37="","",CONCATENATE(IF(VLOOKUP(R37,NP,23,FALSE)="","",IF(VLOOKUP(R37,NP,12,FALSE)=1,VLOOKUP(R37,NP,23,FALSE),-VLOOKUP(R37,NP,23,FALSE))),IF(VLOOKUP(R37,NP,24,FALSE)="","",CONCATENATE(" / ",IF(VLOOKUP(R37,NP,12,FALSE)=1,VLOOKUP(R37,NP,24,FALSE),-VLOOKUP(R37,NP,24,FALSE)))),IF(VLOOKUP(R37,NP,25,FALSE)="","",CONCATENATE(" / ",IF(VLOOKUP(R37,NP,12,FALSE)=1,VLOOKUP(R37,NP,25,FALSE),-VLOOKUP(R37,NP,25,FALSE)))),IF(VLOOKUP(R37,NP,26,FALSE)="","",CONCATENATE(" / ",IF(VLOOKUP(R37,NP,12,FALSE)=1,VLOOKUP(R37,NP,26,FALSE),-VLOOKUP(R37,NP,26,FALSE)))),IF(VLOOKUP(R37,NP,27,FALSE)="","",CONCATENATE(" / ",IF(VLOOKUP(R37,NP,12,FALSE)=1,VLOOKUP(R37,NP,27,FALSE),-VLOOKUP(R37,NP,27,FALSE)))),IF(VLOOKUP(R37,NP,28)="","",CONCATENATE(" / ",IF(VLOOKUP(R37,NP,12)=1,VLOOKUP(R37,NP,28),-VLOOKUP(R37,NP,28)))),IF(VLOOKUP(R37,NP,29)="","",CONCATENATE(" / ",IF(VLOOKUP(R37,NP,12)=1,VLOOKUP(R37,NP,29),-VLOOKUP(R37,NP,29))))))</f>
      </c>
      <c r="AB39" s="53"/>
      <c r="AC39" s="53"/>
      <c r="AD39" s="53"/>
      <c r="AE39" s="53"/>
      <c r="AF39" s="53"/>
      <c r="AG39" s="53"/>
      <c r="AO39" s="33"/>
      <c r="AP39" s="54"/>
    </row>
    <row r="40" spans="1:42" ht="12" customHeight="1">
      <c r="A40" s="84"/>
      <c r="B40" s="69">
        <v>4</v>
      </c>
      <c r="C40" s="61" t="s">
        <v>35</v>
      </c>
      <c r="D40" s="61"/>
      <c r="E40" s="62">
        <f>IF(VLOOKUP(B40,NP,32,FALSE)="","",IF(VLOOKUP(B40,NP,32,FALSE)=0,"",VLOOKUP(B40,NP,32,FALSE)))</f>
      </c>
      <c r="F40" s="63">
        <f>IF(VLOOKUP(B40,NP,33,FALSE)="","",IF(VLOOKUP(B40,NP,34,FALSE)=2,"",VLOOKUP(B40,NP,34,FALSE)))</f>
      </c>
      <c r="G40" s="63"/>
      <c r="H40" s="64" t="str">
        <f>IF(VLOOKUP(B40,NP,33,FALSE)="","",IF(VLOOKUP(B40,NP,33,FALSE)=0,"",VLOOKUP(B40,NP,33,FALSE)))</f>
        <v> </v>
      </c>
      <c r="I40" s="65"/>
      <c r="J40" s="66">
        <f>IF(VLOOKUP(J43,NP,4,FALSE)=0,"",VLOOKUP(J43,NP,4,FALSE))</f>
        <v>58</v>
      </c>
      <c r="K40" s="50" t="str">
        <f>IF(J40="","",CONCATENATE(VLOOKUP(J43,NP,5,FALSE),"  ",VLOOKUP(J43,NP,6,FALSE)))</f>
        <v>BEN AMEUR  Younes</v>
      </c>
      <c r="L40" s="50"/>
      <c r="M40" s="50"/>
      <c r="N40" s="50"/>
      <c r="O40" s="50"/>
      <c r="P40" s="50"/>
      <c r="Q40" s="50"/>
      <c r="Y40" s="33"/>
      <c r="Z40" s="54"/>
      <c r="AG40" s="33"/>
      <c r="AO40" s="33"/>
      <c r="AP40" s="54"/>
    </row>
    <row r="41" spans="1:42" ht="12" customHeight="1">
      <c r="A41" s="84"/>
      <c r="B41" s="3"/>
      <c r="C41" s="2"/>
      <c r="D41" s="2"/>
      <c r="E41" s="2"/>
      <c r="F41" s="2"/>
      <c r="G41" s="2"/>
      <c r="H41" s="2"/>
      <c r="I41" s="70"/>
      <c r="J41" s="67"/>
      <c r="K41" s="53" t="str">
        <f>IF(J40="","",CONCATENATE(VLOOKUP(J43,NP,8,FALSE)," pts - ",VLOOKUP(J43,NP,11,FALSE)))</f>
        <v>969 pts - BONDY ASTT</v>
      </c>
      <c r="L41" s="53"/>
      <c r="M41" s="53"/>
      <c r="N41" s="53"/>
      <c r="O41" s="53"/>
      <c r="P41" s="53"/>
      <c r="Q41" s="53"/>
      <c r="R41" s="54"/>
      <c r="Y41" s="33"/>
      <c r="Z41" s="54"/>
      <c r="AG41" s="33"/>
      <c r="AO41" s="33"/>
      <c r="AP41" s="54"/>
    </row>
    <row r="42" spans="1:42" ht="12" customHeight="1">
      <c r="A42" s="84">
        <v>20</v>
      </c>
      <c r="B42" s="49">
        <f>IF(VLOOKUP(B40,NP,14,FALSE)=0,"",VLOOKUP(B40,NP,14,FALSE))</f>
        <v>58</v>
      </c>
      <c r="C42" s="50" t="str">
        <f>IF(B42="","",CONCATENATE(VLOOKUP(B40,NP,15,FALSE),"  ",VLOOKUP(B40,NP,16,FALSE)))</f>
        <v>BEN AMEUR  Younes</v>
      </c>
      <c r="D42" s="4"/>
      <c r="E42" s="4"/>
      <c r="F42" s="4"/>
      <c r="G42" s="4"/>
      <c r="H42" s="4"/>
      <c r="I42" s="5"/>
      <c r="J42" s="68"/>
      <c r="K42" s="53">
        <f>IF(J40="","",CONCATENATE(IF(VLOOKUP(B40,NP,23,FALSE)="","",IF(VLOOKUP(B40,NP,12,FALSE)=1,VLOOKUP(B40,NP,23,FALSE),-VLOOKUP(B40,NP,23,FALSE))),IF(VLOOKUP(B40,NP,24,FALSE)="","",CONCATENATE(" / ",IF(VLOOKUP(B40,NP,12,FALSE)=1,VLOOKUP(B40,NP,24,FALSE),-VLOOKUP(B40,NP,24,FALSE)))),IF(VLOOKUP(B40,NP,25,FALSE)="","",CONCATENATE(" / ",IF(VLOOKUP(B40,NP,12,FALSE)=1,VLOOKUP(B40,NP,25,FALSE),-VLOOKUP(B40,NP,25,FALSE)))),IF(VLOOKUP(B40,NP,26,FALSE)="","",CONCATENATE(" / ",IF(VLOOKUP(B40,NP,12,FALSE)=1,VLOOKUP(B40,NP,26,FALSE),-VLOOKUP(B40,NP,26,FALSE)))),IF(VLOOKUP(B40,NP,27,FALSE)="","",CONCATENATE(" / ",IF(VLOOKUP(B40,NP,12,FALSE)=1,VLOOKUP(B40,NP,27,FALSE),-VLOOKUP(B40,NP,27,FALSE)))),IF(VLOOKUP(B40,NP,28)="","",CONCATENATE(" / ",IF(VLOOKUP(B40,NP,12)=1,VLOOKUP(B40,NP,28),-VLOOKUP(B40,NP,28)))),IF(VLOOKUP(B40,NP,29)="","",CONCATENATE(" / ",IF(VLOOKUP(B40,NP,12)=1,VLOOKUP(B40,NP,29),-VLOOKUP(B40,NP,29))))))</f>
      </c>
      <c r="L42" s="53"/>
      <c r="M42" s="53"/>
      <c r="N42" s="53"/>
      <c r="O42" s="53"/>
      <c r="P42" s="53"/>
      <c r="Q42" s="53"/>
      <c r="R42" s="54"/>
      <c r="S42" s="74"/>
      <c r="T42" s="74"/>
      <c r="U42" s="74"/>
      <c r="V42" s="74"/>
      <c r="W42" s="74"/>
      <c r="X42" s="74"/>
      <c r="Y42" s="33"/>
      <c r="Z42" s="54"/>
      <c r="AG42" s="33"/>
      <c r="AO42" s="33"/>
      <c r="AP42" s="54"/>
    </row>
    <row r="43" spans="1:42" ht="12" customHeight="1">
      <c r="A43" s="84"/>
      <c r="B43" s="3"/>
      <c r="C43" s="53" t="str">
        <f>IF(B42="","",CONCATENATE(VLOOKUP(B40,NP,18,FALSE)," pts - ",VLOOKUP(B40,NP,21,FALSE)))</f>
        <v>969 pts - BONDY ASTT</v>
      </c>
      <c r="D43" s="53"/>
      <c r="E43" s="53"/>
      <c r="F43" s="53"/>
      <c r="G43" s="53"/>
      <c r="H43" s="53"/>
      <c r="I43" s="53"/>
      <c r="J43" s="27">
        <v>12</v>
      </c>
      <c r="K43" s="61" t="s">
        <v>35</v>
      </c>
      <c r="L43" s="61"/>
      <c r="M43" s="62">
        <f>IF(VLOOKUP(J43,NP,32,FALSE)="","",IF(VLOOKUP(J43,NP,32,FALSE)=0,"",VLOOKUP(J43,NP,32,FALSE)))</f>
      </c>
      <c r="N43" s="63">
        <f>IF(VLOOKUP(J43,NP,33,FALSE)="","",IF(VLOOKUP(J43,NP,34,FALSE)=2,"",VLOOKUP(J43,NP,34,FALSE)))</f>
      </c>
      <c r="O43" s="63"/>
      <c r="P43" s="64" t="str">
        <f>IF(VLOOKUP(J43,NP,33,FALSE)="","",IF(VLOOKUP(J43,NP,33,FALSE)=0,"",VLOOKUP(J43,NP,33,FALSE)))</f>
        <v> </v>
      </c>
      <c r="Q43" s="65"/>
      <c r="R43" s="66">
        <f>IF(VLOOKUP(R37,NP,14,FALSE)=0,"",VLOOKUP(R37,NP,14,FALSE))</f>
        <v>58</v>
      </c>
      <c r="S43" s="50" t="str">
        <f>IF(R43="","",CONCATENATE(VLOOKUP(R37,NP,15,FALSE),"  ",VLOOKUP(R37,NP,16,FALSE)))</f>
        <v>BEN AMEUR  Younes</v>
      </c>
      <c r="T43" s="50"/>
      <c r="U43" s="50"/>
      <c r="V43" s="50"/>
      <c r="W43" s="50"/>
      <c r="X43" s="50"/>
      <c r="Y43" s="50"/>
      <c r="Z43" s="54"/>
      <c r="AG43" s="33"/>
      <c r="AO43" s="33"/>
      <c r="AP43" s="54"/>
    </row>
    <row r="44" spans="1:42" ht="12" customHeight="1">
      <c r="A44" s="84"/>
      <c r="B44" s="55"/>
      <c r="C44" s="56"/>
      <c r="D44" s="56"/>
      <c r="E44" s="56"/>
      <c r="F44" s="56"/>
      <c r="G44" s="56"/>
      <c r="H44" s="56"/>
      <c r="I44" s="48"/>
      <c r="J44" s="57"/>
      <c r="K44" s="52"/>
      <c r="L44" s="52"/>
      <c r="M44" s="52"/>
      <c r="N44" s="52"/>
      <c r="O44" s="52"/>
      <c r="P44" s="52"/>
      <c r="Q44" s="33"/>
      <c r="R44" s="86">
        <v>4</v>
      </c>
      <c r="S44" s="71" t="str">
        <f>IF(R43="","",CONCATENATE(VLOOKUP(R37,NP,18,FALSE)," pts - ",VLOOKUP(R37,NP,21,FALSE)))</f>
        <v>969 pts - BONDY ASTT</v>
      </c>
      <c r="T44" s="71"/>
      <c r="U44" s="71"/>
      <c r="V44" s="71"/>
      <c r="W44" s="71"/>
      <c r="X44" s="71"/>
      <c r="Y44" s="71"/>
      <c r="Z44" s="57"/>
      <c r="AA44" s="52"/>
      <c r="AB44" s="52"/>
      <c r="AC44" s="52"/>
      <c r="AD44" s="52"/>
      <c r="AE44" s="52"/>
      <c r="AF44" s="52"/>
      <c r="AG44" s="48"/>
      <c r="AO44" s="33"/>
      <c r="AP44" s="54"/>
    </row>
    <row r="45" spans="1:42" ht="12" customHeight="1">
      <c r="A45" s="84"/>
      <c r="B45" s="48"/>
      <c r="C45" s="60"/>
      <c r="D45" s="60"/>
      <c r="E45" s="60"/>
      <c r="F45" s="60"/>
      <c r="G45" s="60"/>
      <c r="H45" s="60"/>
      <c r="I45" s="51"/>
      <c r="J45" s="57"/>
      <c r="K45" s="52"/>
      <c r="L45" s="52"/>
      <c r="M45" s="52"/>
      <c r="N45" s="52"/>
      <c r="O45" s="52"/>
      <c r="P45" s="52"/>
      <c r="Q45" s="33"/>
      <c r="R45" s="68"/>
      <c r="S45" s="53">
        <f>IF(R43="","",CONCATENATE(IF(VLOOKUP(J43,NP,23,FALSE)="","",IF(VLOOKUP(J43,NP,12,FALSE)=1,VLOOKUP(J43,NP,23,FALSE),-VLOOKUP(J43,NP,23,FALSE))),IF(VLOOKUP(J43,NP,24,FALSE)="","",CONCATENATE(" / ",IF(VLOOKUP(J43,NP,12,FALSE)=1,VLOOKUP(J43,NP,24,FALSE),-VLOOKUP(J43,NP,24,FALSE)))),IF(VLOOKUP(J43,NP,25,FALSE)="","",CONCATENATE(" / ",IF(VLOOKUP(J43,NP,12,FALSE)=1,VLOOKUP(J43,NP,25,FALSE),-VLOOKUP(J43,NP,25,FALSE)))),IF(VLOOKUP(J43,NP,26,FALSE)="","",CONCATENATE(" / ",IF(VLOOKUP(J43,NP,12,FALSE)=1,VLOOKUP(J43,NP,26,FALSE),-VLOOKUP(J43,NP,26,FALSE)))),IF(VLOOKUP(J43,NP,27,FALSE)="","",CONCATENATE(" / ",IF(VLOOKUP(J43,NP,12,FALSE)=1,VLOOKUP(J43,NP,27,FALSE),-VLOOKUP(J43,NP,27,FALSE)))),IF(VLOOKUP(J43,NP,28)="","",CONCATENATE(" / ",IF(VLOOKUP(J43,NP,12)=1,VLOOKUP(J43,NP,28),-VLOOKUP(J43,NP,28)))),IF(VLOOKUP(J43,NP,29)="","",CONCATENATE(" / ",IF(VLOOKUP(J43,NP,12)=1,VLOOKUP(J43,NP,29),-VLOOKUP(J43,NP,29))))))</f>
      </c>
      <c r="T45" s="53"/>
      <c r="U45" s="53"/>
      <c r="V45" s="53"/>
      <c r="W45" s="53"/>
      <c r="X45" s="53"/>
      <c r="Y45" s="53"/>
      <c r="AO45" s="33"/>
      <c r="AP45" s="54"/>
    </row>
    <row r="46" spans="1:42" ht="12" customHeight="1">
      <c r="A46" s="84"/>
      <c r="B46" s="48"/>
      <c r="D46" s="40"/>
      <c r="E46" s="40"/>
      <c r="F46" s="40"/>
      <c r="G46" s="40"/>
      <c r="H46" s="40"/>
      <c r="I46" s="85">
        <v>4</v>
      </c>
      <c r="J46" s="49">
        <f>IF(VLOOKUP(J43,NP,14,FALSE)=0,"",VLOOKUP(J43,NP,14,FALSE))</f>
        <v>15</v>
      </c>
      <c r="K46" s="50" t="str">
        <f>IF(J46="","",CONCATENATE(VLOOKUP(J43,NP,15,FALSE),"  ",VLOOKUP(J43,NP,16,FALSE)))</f>
        <v>VERMEULEN  Benjamin</v>
      </c>
      <c r="L46" s="50"/>
      <c r="M46" s="50"/>
      <c r="N46" s="50"/>
      <c r="O46" s="50"/>
      <c r="P46" s="50"/>
      <c r="Q46" s="75"/>
      <c r="R46" s="54"/>
      <c r="S46" s="37"/>
      <c r="T46" s="37"/>
      <c r="U46" s="37"/>
      <c r="V46" s="37"/>
      <c r="W46" s="37"/>
      <c r="X46" s="37"/>
      <c r="Y46" s="76"/>
      <c r="AO46" s="33"/>
      <c r="AP46" s="54"/>
    </row>
    <row r="47" spans="1:42" ht="12" customHeight="1">
      <c r="A47" s="84"/>
      <c r="B47" s="48"/>
      <c r="C47" s="48"/>
      <c r="D47" s="48"/>
      <c r="E47" s="48"/>
      <c r="F47" s="48"/>
      <c r="G47" s="48"/>
      <c r="H47" s="48"/>
      <c r="I47" s="51"/>
      <c r="J47" s="52"/>
      <c r="K47" s="53" t="str">
        <f>IF(J46="","",CONCATENATE(VLOOKUP(J43,NP,18,FALSE)," pts - ",VLOOKUP(J43,NP,21,FALSE)))</f>
        <v>719 pts - COBE BEZU</v>
      </c>
      <c r="L47" s="53"/>
      <c r="M47" s="53"/>
      <c r="N47" s="53"/>
      <c r="O47" s="53"/>
      <c r="P47" s="53"/>
      <c r="Q47" s="53"/>
      <c r="S47" s="33"/>
      <c r="T47" s="33"/>
      <c r="U47" s="33"/>
      <c r="V47" s="33"/>
      <c r="W47" s="33"/>
      <c r="X47" s="33"/>
      <c r="Y47" s="33"/>
      <c r="AO47" s="33"/>
      <c r="AP47" s="54"/>
    </row>
    <row r="48" spans="1:42" ht="12" customHeight="1">
      <c r="A48" s="84"/>
      <c r="B48" s="55"/>
      <c r="C48" s="56"/>
      <c r="D48" s="56"/>
      <c r="E48" s="56"/>
      <c r="F48" s="56"/>
      <c r="G48" s="56"/>
      <c r="H48" s="56"/>
      <c r="I48" s="48"/>
      <c r="AO48" s="33"/>
      <c r="AP48" s="54"/>
    </row>
    <row r="49" spans="1:50" ht="12" customHeight="1">
      <c r="A49" s="84"/>
      <c r="B49" s="59"/>
      <c r="C49" s="60"/>
      <c r="D49" s="60"/>
      <c r="E49" s="60"/>
      <c r="F49" s="60"/>
      <c r="G49" s="60"/>
      <c r="H49" s="60"/>
      <c r="I49" s="51"/>
      <c r="AH49" s="78">
        <v>23</v>
      </c>
      <c r="AI49" s="61" t="s">
        <v>35</v>
      </c>
      <c r="AJ49" s="61"/>
      <c r="AK49" s="62">
        <f>IF(VLOOKUP(AH49,NP,32,FALSE)="","",IF(VLOOKUP(AH49,NP,32,FALSE)=0,"",VLOOKUP(AH49,NP,32,FALSE)))</f>
      </c>
      <c r="AL49" s="63">
        <f>IF(VLOOKUP(AH49,NP,33,FALSE)="","",IF(VLOOKUP(AH49,NP,34,FALSE)=2,"",VLOOKUP(AH49,NP,34,FALSE)))</f>
      </c>
      <c r="AM49" s="63"/>
      <c r="AN49" s="64" t="str">
        <f>IF(VLOOKUP(AH49,NP,33,FALSE)="","",IF(VLOOKUP(AH49,NP,33,FALSE)=0,"",VLOOKUP(AH49,NP,33,FALSE)))</f>
        <v> </v>
      </c>
      <c r="AO49" s="65"/>
      <c r="AP49" s="66">
        <f>IF(VLOOKUP(AH49,NP,12,FALSE)=1,VLOOKUP(AH49,NP,4,FALSE),IF(VLOOKUP(AH49,NP,22,FALSE)=1,VLOOKUP(AH49,NP,14,FALSE),""))</f>
        <v>59</v>
      </c>
      <c r="AQ49" s="50" t="str">
        <f>IF(AP49="","",IF(VLOOKUP(AH49,NP,12,FALSE)=1,CONCATENATE(VLOOKUP(AH49,NP,5,FALSE),"  ",VLOOKUP(AH49,NP,6,FALSE)),IF(VLOOKUP(AH49,NP,22,FALSE)=1,CONCATENATE(VLOOKUP(AH49,NP,15,FALSE),"  ",VLOOKUP(AH49,NP,16,FALSE)),"")))</f>
        <v>GIANG  Bao</v>
      </c>
      <c r="AR49" s="50"/>
      <c r="AS49" s="50"/>
      <c r="AT49" s="50"/>
      <c r="AU49" s="50"/>
      <c r="AV49" s="50"/>
      <c r="AW49" s="50"/>
      <c r="AX49" s="79" t="s">
        <v>3</v>
      </c>
    </row>
    <row r="50" spans="1:49" ht="12" customHeight="1">
      <c r="A50" s="84"/>
      <c r="B50" s="55"/>
      <c r="C50" s="56"/>
      <c r="D50" s="56"/>
      <c r="E50" s="56"/>
      <c r="F50" s="56"/>
      <c r="G50" s="56"/>
      <c r="H50" s="56"/>
      <c r="I50" s="48"/>
      <c r="AO50" s="33"/>
      <c r="AP50" s="67"/>
      <c r="AQ50" s="53" t="str">
        <f>IF(AP49="","",IF(VLOOKUP(AH49,NP,12,FALSE)=1,CONCATENATE(VLOOKUP(AH49,NP,8,FALSE)," pts - ",VLOOKUP(AH49,NP,11,FALSE)),IF(VLOOKUP(AH49,NP,22,FALSE)=1,CONCATENATE(VLOOKUP(AH49,NP,18,FALSE)," pts - ",VLOOKUP(AH49,NP,21,FALSE)),"")))</f>
        <v>998 pts - LAON ASPTT</v>
      </c>
      <c r="AR50" s="53"/>
      <c r="AS50" s="53"/>
      <c r="AT50" s="53"/>
      <c r="AU50" s="53"/>
      <c r="AV50" s="53"/>
      <c r="AW50" s="53"/>
    </row>
    <row r="51" spans="1:49" ht="12" customHeight="1">
      <c r="A51" s="84"/>
      <c r="B51" s="48"/>
      <c r="C51" s="60"/>
      <c r="D51" s="60"/>
      <c r="E51" s="60"/>
      <c r="F51" s="60"/>
      <c r="G51" s="60"/>
      <c r="H51" s="60"/>
      <c r="I51" s="51"/>
      <c r="AO51" s="33"/>
      <c r="AP51" s="68"/>
      <c r="AQ51" s="53">
        <f>IF(AP49="","",CONCATENATE(IF(VLOOKUP(AH49,NP,23,FALSE)="","",IF(VLOOKUP(AH49,NP,12,FALSE)=1,VLOOKUP(AH49,NP,23,FALSE),-VLOOKUP(AH49,NP,23,FALSE))),IF(VLOOKUP(AH49,NP,24,FALSE)="","",CONCATENATE(" / ",IF(VLOOKUP(AH49,NP,12,FALSE)=1,VLOOKUP(AH49,NP,24,FALSE),-VLOOKUP(AH49,NP,24,FALSE)))),IF(VLOOKUP(AH49,NP,25,FALSE)="","",CONCATENATE(" / ",IF(VLOOKUP(AH49,NP,12,FALSE)=1,VLOOKUP(AH49,NP,25,FALSE),-VLOOKUP(AH49,NP,25,FALSE)))),IF(VLOOKUP(AH49,NP,26,FALSE)="","",CONCATENATE(" / ",IF(VLOOKUP(AH49,NP,12,FALSE)=1,VLOOKUP(AH49,NP,26,FALSE),-VLOOKUP(AH49,NP,26,FALSE)))),IF(VLOOKUP(AH49,NP,27,FALSE)="","",CONCATENATE(" / ",IF(VLOOKUP(AH49,NP,12,FALSE)=1,VLOOKUP(AH49,NP,27,FALSE),-VLOOKUP(AH49,NP,27,FALSE)))),IF(VLOOKUP(AH49,NP,28)="","",CONCATENATE(" / ",IF(VLOOKUP(AH49,NP,12)=1,VLOOKUP(AH49,NP,28),-VLOOKUP(AH49,NP,28)))),IF(VLOOKUP(AH49,NP,29)="","",CONCATENATE(" / ",IF(VLOOKUP(AH49,NP,12)=1,VLOOKUP(AH49,NP,29),-VLOOKUP(AH49,NP,29))))))</f>
      </c>
      <c r="AR51" s="53"/>
      <c r="AS51" s="53"/>
      <c r="AT51" s="53"/>
      <c r="AU51" s="53"/>
      <c r="AV51" s="53"/>
      <c r="AW51" s="53"/>
    </row>
    <row r="52" spans="1:49" ht="12" customHeight="1">
      <c r="A52" s="84"/>
      <c r="B52" s="48"/>
      <c r="D52" s="40"/>
      <c r="E52" s="40"/>
      <c r="F52" s="40"/>
      <c r="G52" s="40"/>
      <c r="H52" s="40"/>
      <c r="I52" s="85">
        <v>3</v>
      </c>
      <c r="J52" s="49">
        <f>IF(VLOOKUP(J55,NP,4,FALSE)=0,"",VLOOKUP(J55,NP,4,FALSE))</f>
        <v>16</v>
      </c>
      <c r="K52" s="50" t="str">
        <f>IF(J52="","",CONCATENATE(VLOOKUP(J55,NP,5,FALSE),"  ",VLOOKUP(J55,NP,6,FALSE)))</f>
        <v>RICHARD  Patrice</v>
      </c>
      <c r="L52" s="50"/>
      <c r="M52" s="50"/>
      <c r="N52" s="50"/>
      <c r="O52" s="50"/>
      <c r="P52" s="50"/>
      <c r="Q52" s="50"/>
      <c r="AO52" s="33"/>
      <c r="AP52" s="54"/>
      <c r="AW52" s="33"/>
    </row>
    <row r="53" spans="1:49" ht="12" customHeight="1">
      <c r="A53" s="84"/>
      <c r="B53" s="48"/>
      <c r="C53" s="48"/>
      <c r="D53" s="48"/>
      <c r="E53" s="48"/>
      <c r="F53" s="48"/>
      <c r="G53" s="48"/>
      <c r="H53" s="48"/>
      <c r="I53" s="51"/>
      <c r="J53" s="52"/>
      <c r="K53" s="53" t="str">
        <f>IF(J52="","",CONCATENATE(VLOOKUP(J55,NP,8,FALSE)," pts - ",VLOOKUP(J55,NP,11,FALSE)))</f>
        <v>661 pts - COBE BEZU</v>
      </c>
      <c r="L53" s="53"/>
      <c r="M53" s="53"/>
      <c r="N53" s="53"/>
      <c r="O53" s="53"/>
      <c r="P53" s="53"/>
      <c r="Q53" s="53"/>
      <c r="R53" s="54"/>
      <c r="AO53" s="33"/>
      <c r="AP53" s="54"/>
      <c r="AW53" s="33"/>
    </row>
    <row r="54" spans="1:49" ht="12" customHeight="1">
      <c r="A54" s="84"/>
      <c r="B54" s="55"/>
      <c r="C54" s="56"/>
      <c r="D54" s="56"/>
      <c r="E54" s="56"/>
      <c r="F54" s="56"/>
      <c r="G54" s="56"/>
      <c r="H54" s="56"/>
      <c r="I54" s="48"/>
      <c r="J54" s="57"/>
      <c r="K54" s="58"/>
      <c r="L54" s="58"/>
      <c r="M54" s="58"/>
      <c r="N54" s="58"/>
      <c r="O54" s="58"/>
      <c r="P54" s="58"/>
      <c r="Q54" s="33"/>
      <c r="R54" s="86">
        <v>3</v>
      </c>
      <c r="AO54" s="33"/>
      <c r="AP54" s="54"/>
      <c r="AW54" s="33"/>
    </row>
    <row r="55" spans="1:49" ht="12" customHeight="1">
      <c r="A55" s="84"/>
      <c r="B55" s="59"/>
      <c r="C55" s="60"/>
      <c r="D55" s="60"/>
      <c r="E55" s="60"/>
      <c r="F55" s="60"/>
      <c r="G55" s="60"/>
      <c r="H55" s="60"/>
      <c r="I55" s="51"/>
      <c r="J55" s="27">
        <v>13</v>
      </c>
      <c r="K55" s="61" t="s">
        <v>35</v>
      </c>
      <c r="L55" s="61"/>
      <c r="M55" s="62">
        <f>IF(VLOOKUP(J55,NP,32,FALSE)="","",IF(VLOOKUP(J55,NP,32,FALSE)=0,"",VLOOKUP(J55,NP,32,FALSE)))</f>
      </c>
      <c r="N55" s="63">
        <f>IF(VLOOKUP(J55,NP,33,FALSE)="","",IF(VLOOKUP(J55,NP,34,FALSE)=2,"",VLOOKUP(J55,NP,34,FALSE)))</f>
      </c>
      <c r="O55" s="63"/>
      <c r="P55" s="64" t="str">
        <f>IF(VLOOKUP(J55,NP,33,FALSE)="","",IF(VLOOKUP(J55,NP,33,FALSE)=0,"",VLOOKUP(J55,NP,33,FALSE)))</f>
        <v> </v>
      </c>
      <c r="Q55" s="65"/>
      <c r="R55" s="66">
        <f>IF(VLOOKUP(R61,NP,4,FALSE)=0,"",VLOOKUP(R61,NP,4,FALSE))</f>
        <v>16</v>
      </c>
      <c r="S55" s="50" t="str">
        <f>IF(R55="","",CONCATENATE(VLOOKUP(R61,NP,5,FALSE),"  ",VLOOKUP(R61,NP,6,FALSE)))</f>
        <v>RICHARD  Patrice</v>
      </c>
      <c r="T55" s="50"/>
      <c r="U55" s="50"/>
      <c r="V55" s="50"/>
      <c r="W55" s="50"/>
      <c r="X55" s="50"/>
      <c r="Y55" s="50"/>
      <c r="AO55" s="33"/>
      <c r="AP55" s="54"/>
      <c r="AW55" s="33"/>
    </row>
    <row r="56" spans="1:49" ht="12" customHeight="1">
      <c r="A56" s="84">
        <v>19</v>
      </c>
      <c r="B56" s="49">
        <f>IF(VLOOKUP(B58,NP,4,FALSE)=0,"",VLOOKUP(B58,NP,4,FALSE))</f>
        <v>64</v>
      </c>
      <c r="C56" s="50" t="str">
        <f>IF(B56="","",CONCATENATE(VLOOKUP(B58,NP,5,FALSE),"  ",VLOOKUP(B58,NP,6,FALSE)))</f>
        <v>LECOUTRE  Patrick</v>
      </c>
      <c r="D56" s="50"/>
      <c r="E56" s="50"/>
      <c r="F56" s="50"/>
      <c r="G56" s="50"/>
      <c r="H56" s="50"/>
      <c r="I56" s="50"/>
      <c r="J56" s="6"/>
      <c r="K56" s="7"/>
      <c r="L56" s="7"/>
      <c r="M56" s="7"/>
      <c r="N56" s="7"/>
      <c r="O56" s="7"/>
      <c r="P56" s="7"/>
      <c r="Q56" s="8"/>
      <c r="R56" s="67"/>
      <c r="S56" s="53" t="str">
        <f>IF(R55="","",CONCATENATE(VLOOKUP(R61,NP,8,FALSE)," pts - ",VLOOKUP(R61,NP,11,FALSE)))</f>
        <v>661 pts - COBE BEZU</v>
      </c>
      <c r="T56" s="53"/>
      <c r="U56" s="53"/>
      <c r="V56" s="53"/>
      <c r="W56" s="53"/>
      <c r="X56" s="53"/>
      <c r="Y56" s="53"/>
      <c r="Z56" s="54"/>
      <c r="AO56" s="33"/>
      <c r="AP56" s="54"/>
      <c r="AW56" s="33"/>
    </row>
    <row r="57" spans="1:49" ht="12" customHeight="1">
      <c r="A57" s="84"/>
      <c r="B57" s="52"/>
      <c r="C57" s="53" t="str">
        <f>IF(B56="","",CONCATENATE(VLOOKUP(B58,NP,8,FALSE)," pts - ",VLOOKUP(B58,NP,11,FALSE)))</f>
        <v>964 pts - CS ANDELYS</v>
      </c>
      <c r="D57" s="53"/>
      <c r="E57" s="53"/>
      <c r="F57" s="53"/>
      <c r="G57" s="53"/>
      <c r="H57" s="53"/>
      <c r="I57" s="53"/>
      <c r="J57" s="9"/>
      <c r="K57" s="2"/>
      <c r="L57" s="7"/>
      <c r="M57" s="7"/>
      <c r="N57" s="7"/>
      <c r="O57" s="7"/>
      <c r="P57" s="7"/>
      <c r="Q57" s="8"/>
      <c r="R57" s="68"/>
      <c r="S57" s="53">
        <f>IF(R55="","",CONCATENATE(IF(VLOOKUP(J55,NP,23,FALSE)="","",IF(VLOOKUP(J55,NP,12,FALSE)=1,VLOOKUP(J55,NP,23,FALSE),-VLOOKUP(J55,NP,23,FALSE))),IF(VLOOKUP(J55,NP,24,FALSE)="","",CONCATENATE(" / ",IF(VLOOKUP(J55,NP,12,FALSE)=1,VLOOKUP(J55,NP,24,FALSE),-VLOOKUP(J55,NP,24,FALSE)))),IF(VLOOKUP(J55,NP,25,FALSE)="","",CONCATENATE(" / ",IF(VLOOKUP(J55,NP,12,FALSE)=1,VLOOKUP(J55,NP,25,FALSE),-VLOOKUP(J55,NP,25,FALSE)))),IF(VLOOKUP(J55,NP,26,FALSE)="","",CONCATENATE(" / ",IF(VLOOKUP(J55,NP,12,FALSE)=1,VLOOKUP(J55,NP,26,FALSE),-VLOOKUP(J55,NP,26,FALSE)))),IF(VLOOKUP(J55,NP,27,FALSE)="","",CONCATENATE(" / ",IF(VLOOKUP(J55,NP,12,FALSE)=1,VLOOKUP(J55,NP,27,FALSE),-VLOOKUP(J55,NP,27,FALSE)))),IF(VLOOKUP(J55,NP,28)="","",CONCATENATE(" / ",IF(VLOOKUP(J55,NP,12)=1,VLOOKUP(J55,NP,28),-VLOOKUP(J55,NP,28)))),IF(VLOOKUP(J55,NP,29)="","",CONCATENATE(" / ",IF(VLOOKUP(J55,NP,12)=1,VLOOKUP(J55,NP,29),-VLOOKUP(J55,NP,29))))))</f>
      </c>
      <c r="T57" s="53"/>
      <c r="U57" s="53"/>
      <c r="V57" s="53"/>
      <c r="W57" s="53"/>
      <c r="X57" s="53"/>
      <c r="Y57" s="53"/>
      <c r="Z57" s="54"/>
      <c r="AO57" s="33"/>
      <c r="AP57" s="54"/>
      <c r="AW57" s="33"/>
    </row>
    <row r="58" spans="1:49" ht="12" customHeight="1">
      <c r="A58" s="84"/>
      <c r="B58" s="69">
        <v>5</v>
      </c>
      <c r="C58" s="61" t="s">
        <v>35</v>
      </c>
      <c r="D58" s="61"/>
      <c r="E58" s="62">
        <f>IF(VLOOKUP(B58,NP,32,FALSE)="","",IF(VLOOKUP(B58,NP,32,FALSE)=0,"",VLOOKUP(B58,NP,32,FALSE)))</f>
      </c>
      <c r="F58" s="63">
        <f>IF(VLOOKUP(B58,NP,33,FALSE)="","",IF(VLOOKUP(B58,NP,34,FALSE)=2,"",VLOOKUP(B58,NP,34,FALSE)))</f>
      </c>
      <c r="G58" s="63"/>
      <c r="H58" s="64" t="str">
        <f>IF(VLOOKUP(B58,NP,33,FALSE)="","",IF(VLOOKUP(B58,NP,33,FALSE)=0,"",VLOOKUP(B58,NP,33,FALSE)))</f>
        <v> </v>
      </c>
      <c r="I58" s="65"/>
      <c r="J58" s="66">
        <f>IF(VLOOKUP(J55,NP,14,FALSE)=0,"",VLOOKUP(J55,NP,14,FALSE))</f>
        <v>17</v>
      </c>
      <c r="K58" s="50" t="str">
        <f>IF(J58="","",CONCATENATE(VLOOKUP(J55,NP,15,FALSE),"  ",VLOOKUP(J55,NP,16,FALSE)))</f>
        <v>GAILLARDOU  Franck</v>
      </c>
      <c r="L58" s="50"/>
      <c r="M58" s="50"/>
      <c r="N58" s="50"/>
      <c r="O58" s="50"/>
      <c r="P58" s="50"/>
      <c r="Q58" s="50"/>
      <c r="R58" s="54"/>
      <c r="Y58" s="33"/>
      <c r="Z58" s="54"/>
      <c r="AO58" s="33"/>
      <c r="AP58" s="54"/>
      <c r="AW58" s="33"/>
    </row>
    <row r="59" spans="1:49" ht="12" customHeight="1">
      <c r="A59" s="84"/>
      <c r="B59" s="3"/>
      <c r="C59" s="2"/>
      <c r="D59" s="2"/>
      <c r="E59" s="2"/>
      <c r="F59" s="2"/>
      <c r="G59" s="2"/>
      <c r="H59" s="2"/>
      <c r="I59" s="70"/>
      <c r="J59" s="86">
        <v>14</v>
      </c>
      <c r="K59" s="71" t="str">
        <f>IF(J58="","",CONCATENATE(VLOOKUP(J55,NP,18,FALSE)," pts - ",VLOOKUP(J55,NP,21,FALSE)))</f>
        <v>767 pts - CS ANDELYS</v>
      </c>
      <c r="L59" s="71"/>
      <c r="M59" s="71"/>
      <c r="N59" s="71"/>
      <c r="O59" s="71"/>
      <c r="P59" s="71"/>
      <c r="Q59" s="71"/>
      <c r="R59" s="33"/>
      <c r="Y59" s="33"/>
      <c r="Z59" s="54"/>
      <c r="AO59" s="33"/>
      <c r="AP59" s="54"/>
      <c r="AW59" s="33"/>
    </row>
    <row r="60" spans="1:49" ht="12" customHeight="1">
      <c r="A60" s="84">
        <v>14</v>
      </c>
      <c r="B60" s="49">
        <f>IF(VLOOKUP(B58,NP,14,FALSE)=0,"",VLOOKUP(B58,NP,14,FALSE))</f>
        <v>17</v>
      </c>
      <c r="C60" s="50" t="str">
        <f>IF(B60="","",CONCATENATE(VLOOKUP(B58,NP,15,FALSE),"  ",VLOOKUP(B58,NP,16,FALSE)))</f>
        <v>GAILLARDOU  Franck</v>
      </c>
      <c r="D60" s="4"/>
      <c r="E60" s="4"/>
      <c r="F60" s="4"/>
      <c r="G60" s="4"/>
      <c r="H60" s="4"/>
      <c r="I60" s="5"/>
      <c r="J60" s="68"/>
      <c r="K60" s="53">
        <f>IF(J58="","",CONCATENATE(IF(VLOOKUP(B58,NP,23,FALSE)="","",IF(VLOOKUP(B58,NP,12,FALSE)=1,VLOOKUP(B58,NP,23,FALSE),-VLOOKUP(B58,NP,23,FALSE))),IF(VLOOKUP(B58,NP,24,FALSE)="","",CONCATENATE(" / ",IF(VLOOKUP(B58,NP,12,FALSE)=1,VLOOKUP(B58,NP,24,FALSE),-VLOOKUP(B58,NP,24,FALSE)))),IF(VLOOKUP(B58,NP,25,FALSE)="","",CONCATENATE(" / ",IF(VLOOKUP(B58,NP,12,FALSE)=1,VLOOKUP(B58,NP,25,FALSE),-VLOOKUP(B58,NP,25,FALSE)))),IF(VLOOKUP(B58,NP,26,FALSE)="","",CONCATENATE(" / ",IF(VLOOKUP(B58,NP,12,FALSE)=1,VLOOKUP(B58,NP,26,FALSE),-VLOOKUP(B58,NP,26,FALSE)))),IF(VLOOKUP(B58,NP,27,FALSE)="","",CONCATENATE(" / ",IF(VLOOKUP(B58,NP,12,FALSE)=1,VLOOKUP(B58,NP,27,FALSE),-VLOOKUP(B58,NP,27,FALSE)))),IF(VLOOKUP(B58,NP,28)="","",CONCATENATE(" / ",IF(VLOOKUP(B58,NP,12)=1,VLOOKUP(B58,NP,28),-VLOOKUP(B58,NP,28)))),IF(VLOOKUP(B58,NP,29)="","",CONCATENATE(" / ",IF(VLOOKUP(B58,NP,12)=1,VLOOKUP(B58,NP,29),-VLOOKUP(B58,NP,29))))))</f>
      </c>
      <c r="L60" s="53"/>
      <c r="M60" s="53"/>
      <c r="N60" s="53"/>
      <c r="O60" s="53"/>
      <c r="P60" s="53"/>
      <c r="Q60" s="53"/>
      <c r="R60" s="33"/>
      <c r="Y60" s="33"/>
      <c r="Z60" s="86">
        <v>3</v>
      </c>
      <c r="AO60" s="33"/>
      <c r="AP60" s="54"/>
      <c r="AW60" s="33"/>
    </row>
    <row r="61" spans="1:49" ht="12" customHeight="1">
      <c r="A61" s="84"/>
      <c r="B61" s="3"/>
      <c r="C61" s="53" t="str">
        <f>IF(B60="","",CONCATENATE(VLOOKUP(B58,NP,18,FALSE)," pts - ",VLOOKUP(B58,NP,21,FALSE)))</f>
        <v>767 pts - CS ANDELYS</v>
      </c>
      <c r="D61" s="53"/>
      <c r="E61" s="53"/>
      <c r="F61" s="53"/>
      <c r="G61" s="53"/>
      <c r="H61" s="53"/>
      <c r="I61" s="53"/>
      <c r="J61" s="10"/>
      <c r="K61" s="72"/>
      <c r="L61" s="72"/>
      <c r="M61" s="11"/>
      <c r="N61" s="11"/>
      <c r="O61" s="11"/>
      <c r="P61" s="11"/>
      <c r="Q61" s="72"/>
      <c r="R61" s="73">
        <v>19</v>
      </c>
      <c r="S61" s="61" t="s">
        <v>35</v>
      </c>
      <c r="T61" s="61"/>
      <c r="U61" s="62">
        <f>IF(VLOOKUP(R61,NP,32,FALSE)="","",IF(VLOOKUP(R61,NP,32,FALSE)=0,"",VLOOKUP(R61,NP,32,FALSE)))</f>
      </c>
      <c r="V61" s="63">
        <f>IF(VLOOKUP(R61,NP,33,FALSE)="","",IF(VLOOKUP(R61,NP,34,FALSE)=2,"",VLOOKUP(R61,NP,34,FALSE)))</f>
      </c>
      <c r="W61" s="63"/>
      <c r="X61" s="64" t="str">
        <f>IF(VLOOKUP(R61,NP,33,FALSE)="","",IF(VLOOKUP(R61,NP,33,FALSE)=0,"",VLOOKUP(R61,NP,33,FALSE)))</f>
        <v> </v>
      </c>
      <c r="Y61" s="65"/>
      <c r="Z61" s="66">
        <f>IF(VLOOKUP(Z73,NP,4,FALSE)=0,"",VLOOKUP(Z73,NP,4,FALSE))</f>
        <v>8</v>
      </c>
      <c r="AA61" s="50" t="str">
        <f>IF(Z61="","",CONCATENATE(VLOOKUP(Z73,NP,5,FALSE),"  ",VLOOKUP(Z73,NP,6,FALSE)))</f>
        <v>GUINGAND  Kevin</v>
      </c>
      <c r="AB61" s="50"/>
      <c r="AC61" s="50"/>
      <c r="AD61" s="50"/>
      <c r="AE61" s="50"/>
      <c r="AF61" s="50"/>
      <c r="AG61" s="50"/>
      <c r="AP61" s="54"/>
      <c r="AW61" s="33"/>
    </row>
    <row r="62" spans="1:49" ht="12" customHeight="1">
      <c r="A62" s="84">
        <v>11</v>
      </c>
      <c r="B62" s="49">
        <f>IF(VLOOKUP(B64,NP,4,FALSE)=0,"",VLOOKUP(B64,NP,4,FALSE))</f>
        <v>8</v>
      </c>
      <c r="C62" s="50" t="str">
        <f>IF(B62="","",CONCATENATE(VLOOKUP(B64,NP,5,FALSE),"  ",VLOOKUP(B64,NP,6,FALSE)))</f>
        <v>GUINGAND  Kevin</v>
      </c>
      <c r="D62" s="50"/>
      <c r="E62" s="50"/>
      <c r="F62" s="50"/>
      <c r="G62" s="50"/>
      <c r="H62" s="50"/>
      <c r="I62" s="50"/>
      <c r="J62" s="6"/>
      <c r="K62" s="7"/>
      <c r="L62" s="7"/>
      <c r="M62" s="7"/>
      <c r="N62" s="7"/>
      <c r="O62" s="7"/>
      <c r="P62" s="7"/>
      <c r="Q62" s="8"/>
      <c r="Y62" s="33"/>
      <c r="Z62" s="67"/>
      <c r="AA62" s="53" t="str">
        <f>IF(Z61="","",CONCATENATE(VLOOKUP(Z73,NP,8,FALSE)," pts - ",VLOOKUP(Z73,NP,11,FALSE)))</f>
        <v>500 pts - ES TORIGNAISE</v>
      </c>
      <c r="AB62" s="53"/>
      <c r="AC62" s="53"/>
      <c r="AD62" s="53"/>
      <c r="AE62" s="53"/>
      <c r="AF62" s="53"/>
      <c r="AG62" s="53"/>
      <c r="AH62" s="54"/>
      <c r="AP62" s="54"/>
      <c r="AW62" s="33"/>
    </row>
    <row r="63" spans="1:49" ht="12" customHeight="1">
      <c r="A63" s="84"/>
      <c r="B63" s="52"/>
      <c r="C63" s="53" t="str">
        <f>IF(B62="","",CONCATENATE(VLOOKUP(B64,NP,8,FALSE)," pts - ",VLOOKUP(B64,NP,11,FALSE)))</f>
        <v>500 pts - ES TORIGNAISE</v>
      </c>
      <c r="D63" s="53"/>
      <c r="E63" s="53"/>
      <c r="F63" s="53"/>
      <c r="G63" s="53"/>
      <c r="H63" s="53"/>
      <c r="I63" s="53"/>
      <c r="J63" s="86">
        <v>11</v>
      </c>
      <c r="K63" s="2"/>
      <c r="L63" s="7"/>
      <c r="M63" s="7"/>
      <c r="N63" s="7"/>
      <c r="O63" s="7"/>
      <c r="P63" s="7"/>
      <c r="Q63" s="8"/>
      <c r="Y63" s="33"/>
      <c r="Z63" s="68"/>
      <c r="AA63" s="53">
        <f>IF(Z61="","",CONCATENATE(IF(VLOOKUP(R61,NP,23,FALSE)="","",IF(VLOOKUP(R61,NP,12,FALSE)=1,VLOOKUP(R61,NP,23,FALSE),-VLOOKUP(R61,NP,23,FALSE))),IF(VLOOKUP(R61,NP,24,FALSE)="","",CONCATENATE(" / ",IF(VLOOKUP(R61,NP,12,FALSE)=1,VLOOKUP(R61,NP,24,FALSE),-VLOOKUP(R61,NP,24,FALSE)))),IF(VLOOKUP(R61,NP,25,FALSE)="","",CONCATENATE(" / ",IF(VLOOKUP(R61,NP,12,FALSE)=1,VLOOKUP(R61,NP,25,FALSE),-VLOOKUP(R61,NP,25,FALSE)))),IF(VLOOKUP(R61,NP,26,FALSE)="","",CONCATENATE(" / ",IF(VLOOKUP(R61,NP,12,FALSE)=1,VLOOKUP(R61,NP,26,FALSE),-VLOOKUP(R61,NP,26,FALSE)))),IF(VLOOKUP(R61,NP,27,FALSE)="","",CONCATENATE(" / ",IF(VLOOKUP(R61,NP,12,FALSE)=1,VLOOKUP(R61,NP,27,FALSE),-VLOOKUP(R61,NP,27,FALSE)))),IF(VLOOKUP(R61,NP,28)="","",CONCATENATE(" / ",IF(VLOOKUP(R61,NP,12)=1,VLOOKUP(R61,NP,28),-VLOOKUP(R61,NP,28)))),IF(VLOOKUP(R61,NP,29)="","",CONCATENATE(" / ",IF(VLOOKUP(R61,NP,12)=1,VLOOKUP(R61,NP,29),-VLOOKUP(R61,NP,29))))))</f>
      </c>
      <c r="AB63" s="53"/>
      <c r="AC63" s="53"/>
      <c r="AD63" s="53"/>
      <c r="AE63" s="53"/>
      <c r="AF63" s="53"/>
      <c r="AG63" s="53"/>
      <c r="AH63" s="54"/>
      <c r="AP63" s="54"/>
      <c r="AW63" s="33"/>
    </row>
    <row r="64" spans="1:49" ht="12" customHeight="1">
      <c r="A64" s="84"/>
      <c r="B64" s="69">
        <v>6</v>
      </c>
      <c r="C64" s="61" t="s">
        <v>35</v>
      </c>
      <c r="D64" s="61"/>
      <c r="E64" s="62">
        <f>IF(VLOOKUP(B64,NP,32,FALSE)="","",IF(VLOOKUP(B64,NP,32,FALSE)=0,"",VLOOKUP(B64,NP,32,FALSE)))</f>
      </c>
      <c r="F64" s="63">
        <f>IF(VLOOKUP(B64,NP,33,FALSE)="","",IF(VLOOKUP(B64,NP,34,FALSE)=2,"",VLOOKUP(B64,NP,34,FALSE)))</f>
      </c>
      <c r="G64" s="63"/>
      <c r="H64" s="64" t="str">
        <f>IF(VLOOKUP(B64,NP,33,FALSE)="","",IF(VLOOKUP(B64,NP,33,FALSE)=0,"",VLOOKUP(B64,NP,33,FALSE)))</f>
        <v> </v>
      </c>
      <c r="I64" s="65"/>
      <c r="J64" s="66">
        <f>IF(VLOOKUP(J67,NP,4,FALSE)=0,"",VLOOKUP(J67,NP,4,FALSE))</f>
        <v>8</v>
      </c>
      <c r="K64" s="50" t="str">
        <f>IF(J64="","",CONCATENATE(VLOOKUP(J67,NP,5,FALSE),"  ",VLOOKUP(J67,NP,6,FALSE)))</f>
        <v>GUINGAND  Kevin</v>
      </c>
      <c r="L64" s="50"/>
      <c r="M64" s="50"/>
      <c r="N64" s="50"/>
      <c r="O64" s="50"/>
      <c r="P64" s="50"/>
      <c r="Q64" s="50"/>
      <c r="Y64" s="33"/>
      <c r="Z64" s="54"/>
      <c r="AG64" s="33"/>
      <c r="AH64" s="54"/>
      <c r="AP64" s="54"/>
      <c r="AW64" s="33"/>
    </row>
    <row r="65" spans="1:49" ht="12" customHeight="1">
      <c r="A65" s="84"/>
      <c r="B65" s="3"/>
      <c r="C65" s="2"/>
      <c r="D65" s="2"/>
      <c r="E65" s="2"/>
      <c r="F65" s="2"/>
      <c r="G65" s="2"/>
      <c r="H65" s="2"/>
      <c r="I65" s="70"/>
      <c r="J65" s="67"/>
      <c r="K65" s="53" t="str">
        <f>IF(J64="","",CONCATENATE(VLOOKUP(J67,NP,8,FALSE)," pts - ",VLOOKUP(J67,NP,11,FALSE)))</f>
        <v>500 pts - ES TORIGNAISE</v>
      </c>
      <c r="L65" s="53"/>
      <c r="M65" s="53"/>
      <c r="N65" s="53"/>
      <c r="O65" s="53"/>
      <c r="P65" s="53"/>
      <c r="Q65" s="53"/>
      <c r="R65" s="54"/>
      <c r="Y65" s="33"/>
      <c r="Z65" s="54"/>
      <c r="AG65" s="33"/>
      <c r="AH65" s="54"/>
      <c r="AP65" s="54"/>
      <c r="AW65" s="33"/>
    </row>
    <row r="66" spans="1:49" ht="12" customHeight="1">
      <c r="A66" s="84">
        <v>22</v>
      </c>
      <c r="B66" s="49">
        <f>IF(VLOOKUP(B64,NP,14,FALSE)=0,"",VLOOKUP(B64,NP,14,FALSE))</f>
        <v>28</v>
      </c>
      <c r="C66" s="50" t="str">
        <f>IF(B66="","",CONCATENATE(VLOOKUP(B64,NP,15,FALSE),"  ",VLOOKUP(B64,NP,16,FALSE)))</f>
        <v>TRASSAERT  Thierry</v>
      </c>
      <c r="D66" s="4"/>
      <c r="E66" s="4"/>
      <c r="F66" s="4"/>
      <c r="G66" s="4"/>
      <c r="H66" s="4"/>
      <c r="I66" s="5"/>
      <c r="J66" s="68"/>
      <c r="K66" s="53">
        <f>IF(J64="","",CONCATENATE(IF(VLOOKUP(B64,NP,23,FALSE)="","",IF(VLOOKUP(B64,NP,12,FALSE)=1,VLOOKUP(B64,NP,23,FALSE),-VLOOKUP(B64,NP,23,FALSE))),IF(VLOOKUP(B64,NP,24,FALSE)="","",CONCATENATE(" / ",IF(VLOOKUP(B64,NP,12,FALSE)=1,VLOOKUP(B64,NP,24,FALSE),-VLOOKUP(B64,NP,24,FALSE)))),IF(VLOOKUP(B64,NP,25,FALSE)="","",CONCATENATE(" / ",IF(VLOOKUP(B64,NP,12,FALSE)=1,VLOOKUP(B64,NP,25,FALSE),-VLOOKUP(B64,NP,25,FALSE)))),IF(VLOOKUP(B64,NP,26,FALSE)="","",CONCATENATE(" / ",IF(VLOOKUP(B64,NP,12,FALSE)=1,VLOOKUP(B64,NP,26,FALSE),-VLOOKUP(B64,NP,26,FALSE)))),IF(VLOOKUP(B64,NP,27,FALSE)="","",CONCATENATE(" / ",IF(VLOOKUP(B64,NP,12,FALSE)=1,VLOOKUP(B64,NP,27,FALSE),-VLOOKUP(B64,NP,27,FALSE)))),IF(VLOOKUP(B64,NP,28)="","",CONCATENATE(" / ",IF(VLOOKUP(B64,NP,12)=1,VLOOKUP(B64,NP,28),-VLOOKUP(B64,NP,28)))),IF(VLOOKUP(B64,NP,29)="","",CONCATENATE(" / ",IF(VLOOKUP(B64,NP,12)=1,VLOOKUP(B64,NP,29),-VLOOKUP(B64,NP,29))))))</f>
      </c>
      <c r="L66" s="53"/>
      <c r="M66" s="53"/>
      <c r="N66" s="53"/>
      <c r="O66" s="53"/>
      <c r="P66" s="53"/>
      <c r="Q66" s="53"/>
      <c r="R66" s="54"/>
      <c r="S66" s="74"/>
      <c r="T66" s="74"/>
      <c r="U66" s="74"/>
      <c r="V66" s="74"/>
      <c r="W66" s="74"/>
      <c r="X66" s="74"/>
      <c r="Y66" s="33"/>
      <c r="Z66" s="54"/>
      <c r="AG66" s="33"/>
      <c r="AH66" s="54"/>
      <c r="AP66" s="54"/>
      <c r="AW66" s="33"/>
    </row>
    <row r="67" spans="1:49" ht="12" customHeight="1">
      <c r="A67" s="84"/>
      <c r="B67" s="3"/>
      <c r="C67" s="53" t="str">
        <f>IF(B66="","",CONCATENATE(VLOOKUP(B64,NP,18,FALSE)," pts - ",VLOOKUP(B64,NP,21,FALSE)))</f>
        <v>668 pts - RIS ORANGIS US</v>
      </c>
      <c r="D67" s="53"/>
      <c r="E67" s="53"/>
      <c r="F67" s="53"/>
      <c r="G67" s="53"/>
      <c r="H67" s="53"/>
      <c r="I67" s="53"/>
      <c r="J67" s="27">
        <v>14</v>
      </c>
      <c r="K67" s="61" t="s">
        <v>35</v>
      </c>
      <c r="L67" s="61"/>
      <c r="M67" s="62">
        <f>IF(VLOOKUP(J67,NP,32,FALSE)="","",IF(VLOOKUP(J67,NP,32,FALSE)=0,"",VLOOKUP(J67,NP,32,FALSE)))</f>
      </c>
      <c r="N67" s="63">
        <f>IF(VLOOKUP(J67,NP,33,FALSE)="","",IF(VLOOKUP(J67,NP,34,FALSE)=2,"",VLOOKUP(J67,NP,34,FALSE)))</f>
      </c>
      <c r="O67" s="63"/>
      <c r="P67" s="64" t="str">
        <f>IF(VLOOKUP(J67,NP,33,FALSE)="","",IF(VLOOKUP(J67,NP,33,FALSE)=0,"",VLOOKUP(J67,NP,33,FALSE)))</f>
        <v> </v>
      </c>
      <c r="Q67" s="65"/>
      <c r="R67" s="66">
        <f>IF(VLOOKUP(R61,NP,14,FALSE)=0,"",VLOOKUP(R61,NP,14,FALSE))</f>
        <v>8</v>
      </c>
      <c r="S67" s="50" t="str">
        <f>IF(R67="","",CONCATENATE(VLOOKUP(R61,NP,15,FALSE),"  ",VLOOKUP(R61,NP,16,FALSE)))</f>
        <v>GUINGAND  Kevin</v>
      </c>
      <c r="T67" s="50"/>
      <c r="U67" s="50"/>
      <c r="V67" s="50"/>
      <c r="W67" s="50"/>
      <c r="X67" s="50"/>
      <c r="Y67" s="50"/>
      <c r="Z67" s="54"/>
      <c r="AG67" s="33"/>
      <c r="AH67" s="54"/>
      <c r="AP67" s="54"/>
      <c r="AW67" s="33"/>
    </row>
    <row r="68" spans="1:49" ht="12" customHeight="1">
      <c r="A68" s="84"/>
      <c r="B68" s="55"/>
      <c r="C68" s="56"/>
      <c r="D68" s="56"/>
      <c r="E68" s="56"/>
      <c r="F68" s="56"/>
      <c r="G68" s="56"/>
      <c r="H68" s="56"/>
      <c r="I68" s="48"/>
      <c r="J68" s="57"/>
      <c r="K68" s="52"/>
      <c r="L68" s="52"/>
      <c r="M68" s="52"/>
      <c r="N68" s="52"/>
      <c r="O68" s="52"/>
      <c r="P68" s="52"/>
      <c r="Q68" s="33"/>
      <c r="R68" s="86">
        <v>6</v>
      </c>
      <c r="S68" s="71" t="str">
        <f>IF(R67="","",CONCATENATE(VLOOKUP(R61,NP,18,FALSE)," pts - ",VLOOKUP(R61,NP,21,FALSE)))</f>
        <v>500 pts - ES TORIGNAISE</v>
      </c>
      <c r="T68" s="71"/>
      <c r="U68" s="71"/>
      <c r="V68" s="71"/>
      <c r="W68" s="71"/>
      <c r="X68" s="71"/>
      <c r="Y68" s="71"/>
      <c r="Z68" s="57"/>
      <c r="AA68" s="52"/>
      <c r="AB68" s="52"/>
      <c r="AC68" s="52"/>
      <c r="AD68" s="52"/>
      <c r="AE68" s="52"/>
      <c r="AF68" s="52"/>
      <c r="AG68" s="48"/>
      <c r="AH68" s="54"/>
      <c r="AP68" s="54"/>
      <c r="AW68" s="33"/>
    </row>
    <row r="69" spans="1:49" ht="12" customHeight="1">
      <c r="A69" s="84"/>
      <c r="B69" s="48"/>
      <c r="C69" s="60"/>
      <c r="D69" s="60"/>
      <c r="E69" s="60"/>
      <c r="F69" s="60"/>
      <c r="G69" s="60"/>
      <c r="H69" s="60"/>
      <c r="I69" s="51"/>
      <c r="J69" s="57"/>
      <c r="K69" s="52"/>
      <c r="L69" s="52"/>
      <c r="M69" s="52"/>
      <c r="N69" s="52"/>
      <c r="O69" s="52"/>
      <c r="P69" s="52"/>
      <c r="Q69" s="33"/>
      <c r="R69" s="68"/>
      <c r="S69" s="53">
        <f>IF(R67="","",CONCATENATE(IF(VLOOKUP(J67,NP,23,FALSE)="","",IF(VLOOKUP(J67,NP,12,FALSE)=1,VLOOKUP(J67,NP,23,FALSE),-VLOOKUP(J67,NP,23,FALSE))),IF(VLOOKUP(J67,NP,24,FALSE)="","",CONCATENATE(" / ",IF(VLOOKUP(J67,NP,12,FALSE)=1,VLOOKUP(J67,NP,24,FALSE),-VLOOKUP(J67,NP,24,FALSE)))),IF(VLOOKUP(J67,NP,25,FALSE)="","",CONCATENATE(" / ",IF(VLOOKUP(J67,NP,12,FALSE)=1,VLOOKUP(J67,NP,25,FALSE),-VLOOKUP(J67,NP,25,FALSE)))),IF(VLOOKUP(J67,NP,26,FALSE)="","",CONCATENATE(" / ",IF(VLOOKUP(J67,NP,12,FALSE)=1,VLOOKUP(J67,NP,26,FALSE),-VLOOKUP(J67,NP,26,FALSE)))),IF(VLOOKUP(J67,NP,27,FALSE)="","",CONCATENATE(" / ",IF(VLOOKUP(J67,NP,12,FALSE)=1,VLOOKUP(J67,NP,27,FALSE),-VLOOKUP(J67,NP,27,FALSE)))),IF(VLOOKUP(J67,NP,28)="","",CONCATENATE(" / ",IF(VLOOKUP(J67,NP,12)=1,VLOOKUP(J67,NP,28),-VLOOKUP(J67,NP,28)))),IF(VLOOKUP(J67,NP,29)="","",CONCATENATE(" / ",IF(VLOOKUP(J67,NP,12)=1,VLOOKUP(J67,NP,29),-VLOOKUP(J67,NP,29))))))</f>
      </c>
      <c r="T69" s="53"/>
      <c r="U69" s="53"/>
      <c r="V69" s="53"/>
      <c r="W69" s="53"/>
      <c r="X69" s="53"/>
      <c r="Y69" s="53"/>
      <c r="AH69" s="54"/>
      <c r="AP69" s="54"/>
      <c r="AW69" s="33"/>
    </row>
    <row r="70" spans="1:49" ht="12" customHeight="1">
      <c r="A70" s="84"/>
      <c r="B70" s="48"/>
      <c r="D70" s="40"/>
      <c r="E70" s="40"/>
      <c r="F70" s="40"/>
      <c r="G70" s="40"/>
      <c r="H70" s="40"/>
      <c r="I70" s="85">
        <v>6</v>
      </c>
      <c r="J70" s="49">
        <f>IF(VLOOKUP(J67,NP,14,FALSE)=0,"",VLOOKUP(J67,NP,14,FALSE))</f>
        <v>39</v>
      </c>
      <c r="K70" s="50" t="str">
        <f>IF(J70="","",CONCATENATE(VLOOKUP(J67,NP,15,FALSE),"  ",VLOOKUP(J67,NP,16,FALSE)))</f>
        <v>BARBIER  Daniel</v>
      </c>
      <c r="L70" s="50"/>
      <c r="M70" s="50"/>
      <c r="N70" s="50"/>
      <c r="O70" s="50"/>
      <c r="P70" s="50"/>
      <c r="Q70" s="75"/>
      <c r="R70" s="54"/>
      <c r="S70" s="37"/>
      <c r="T70" s="37"/>
      <c r="U70" s="37"/>
      <c r="V70" s="37"/>
      <c r="W70" s="37"/>
      <c r="X70" s="37"/>
      <c r="Y70" s="76"/>
      <c r="AG70" s="33"/>
      <c r="AH70" s="54"/>
      <c r="AP70" s="54"/>
      <c r="AW70" s="33"/>
    </row>
    <row r="71" spans="1:49" ht="12" customHeight="1">
      <c r="A71" s="84"/>
      <c r="B71" s="48"/>
      <c r="C71" s="48"/>
      <c r="D71" s="48"/>
      <c r="E71" s="48"/>
      <c r="F71" s="48"/>
      <c r="G71" s="48"/>
      <c r="H71" s="48"/>
      <c r="I71" s="51"/>
      <c r="J71" s="52"/>
      <c r="K71" s="53" t="str">
        <f>IF(J70="","",CONCATENATE(VLOOKUP(J67,NP,18,FALSE)," pts - ",VLOOKUP(J67,NP,21,FALSE)))</f>
        <v>956 pts - VOLTIGEURS DE B</v>
      </c>
      <c r="L71" s="53"/>
      <c r="M71" s="53"/>
      <c r="N71" s="53"/>
      <c r="O71" s="53"/>
      <c r="P71" s="53"/>
      <c r="Q71" s="53"/>
      <c r="S71" s="33"/>
      <c r="T71" s="33"/>
      <c r="U71" s="33"/>
      <c r="V71" s="33"/>
      <c r="W71" s="33"/>
      <c r="X71" s="33"/>
      <c r="Y71" s="33"/>
      <c r="AG71" s="33"/>
      <c r="AH71" s="54"/>
      <c r="AP71" s="54"/>
      <c r="AW71" s="33"/>
    </row>
    <row r="72" spans="1:49" ht="12" customHeight="1">
      <c r="A72" s="84"/>
      <c r="B72" s="55"/>
      <c r="C72" s="56"/>
      <c r="D72" s="56"/>
      <c r="E72" s="56"/>
      <c r="F72" s="56"/>
      <c r="G72" s="56"/>
      <c r="H72" s="56"/>
      <c r="I72" s="48"/>
      <c r="AG72" s="33"/>
      <c r="AH72" s="54"/>
      <c r="AP72" s="54"/>
      <c r="AW72" s="33"/>
    </row>
    <row r="73" spans="1:49" ht="12" customHeight="1">
      <c r="A73" s="84"/>
      <c r="B73" s="59"/>
      <c r="C73" s="60"/>
      <c r="D73" s="60"/>
      <c r="E73" s="60"/>
      <c r="F73" s="60"/>
      <c r="G73" s="60"/>
      <c r="H73" s="60"/>
      <c r="I73" s="51"/>
      <c r="Z73" s="73">
        <v>22</v>
      </c>
      <c r="AA73" s="61" t="s">
        <v>35</v>
      </c>
      <c r="AB73" s="61"/>
      <c r="AC73" s="62">
        <f>IF(VLOOKUP(Z73,NP,32,FALSE)="","",IF(VLOOKUP(Z73,NP,32,FALSE)=0,"",VLOOKUP(Z73,NP,32,FALSE)))</f>
      </c>
      <c r="AD73" s="63">
        <f>IF(VLOOKUP(Z73,NP,33,FALSE)="","",IF(VLOOKUP(Z73,NP,34,FALSE)=2,"",VLOOKUP(Z73,NP,34,FALSE)))</f>
      </c>
      <c r="AE73" s="63"/>
      <c r="AF73" s="64" t="str">
        <f>IF(VLOOKUP(Z73,NP,33,FALSE)="","",IF(VLOOKUP(Z73,NP,33,FALSE)=0,"",VLOOKUP(Z73,NP,33,FALSE)))</f>
        <v> </v>
      </c>
      <c r="AG73" s="65"/>
      <c r="AH73" s="66">
        <f>IF(VLOOKUP(AH49,NP,14,FALSE)=0,"",VLOOKUP(AH49,NP,14,FALSE))</f>
        <v>8</v>
      </c>
      <c r="AI73" s="50" t="str">
        <f>IF(AH73="","",CONCATENATE(VLOOKUP(AH49,NP,15,FALSE),"  ",VLOOKUP(AH49,NP,16,FALSE)))</f>
        <v>GUINGAND  Kevin</v>
      </c>
      <c r="AJ73" s="50"/>
      <c r="AK73" s="50"/>
      <c r="AL73" s="50"/>
      <c r="AM73" s="50"/>
      <c r="AN73" s="50"/>
      <c r="AO73" s="50"/>
      <c r="AP73" s="54"/>
      <c r="AW73" s="33"/>
    </row>
    <row r="74" spans="1:49" ht="12" customHeight="1">
      <c r="A74" s="84"/>
      <c r="B74" s="55"/>
      <c r="C74" s="56"/>
      <c r="D74" s="56"/>
      <c r="E74" s="56"/>
      <c r="F74" s="56"/>
      <c r="G74" s="56"/>
      <c r="H74" s="56"/>
      <c r="I74" s="48"/>
      <c r="AG74" s="33"/>
      <c r="AH74" s="86">
        <v>2</v>
      </c>
      <c r="AI74" s="53" t="str">
        <f>IF(AH73="","",CONCATENATE(VLOOKUP(AH49,NP,18,FALSE)," pts - ",VLOOKUP(AH49,NP,21,FALSE)))</f>
        <v>500 pts - ES TORIGNAISE</v>
      </c>
      <c r="AJ74" s="53"/>
      <c r="AK74" s="53"/>
      <c r="AL74" s="53"/>
      <c r="AM74" s="53"/>
      <c r="AN74" s="53"/>
      <c r="AO74" s="53"/>
      <c r="AW74" s="33"/>
    </row>
    <row r="75" spans="1:50" ht="12" customHeight="1">
      <c r="A75" s="84"/>
      <c r="B75" s="48"/>
      <c r="C75" s="60"/>
      <c r="D75" s="60"/>
      <c r="E75" s="60"/>
      <c r="F75" s="60"/>
      <c r="G75" s="60"/>
      <c r="H75" s="60"/>
      <c r="I75" s="51"/>
      <c r="AG75" s="33"/>
      <c r="AH75" s="68"/>
      <c r="AI75" s="53">
        <f>IF(AH73="","",CONCATENATE(IF(VLOOKUP(Z73,NP,23,FALSE)="","",IF(VLOOKUP(Z73,NP,12,FALSE)=1,VLOOKUP(Z73,NP,23,FALSE),-VLOOKUP(Z73,NP,23,FALSE))),IF(VLOOKUP(Z73,NP,24,FALSE)="","",CONCATENATE(" / ",IF(VLOOKUP(Z73,NP,12,FALSE)=1,VLOOKUP(Z73,NP,24,FALSE),-VLOOKUP(Z73,NP,24,FALSE)))),IF(VLOOKUP(Z73,NP,25,FALSE)="","",CONCATENATE(" / ",IF(VLOOKUP(Z73,NP,12,FALSE)=1,VLOOKUP(Z73,NP,25,FALSE),-VLOOKUP(Z73,NP,25,FALSE)))),IF(VLOOKUP(Z73,NP,26,FALSE)="","",CONCATENATE(" / ",IF(VLOOKUP(Z73,NP,12,FALSE)=1,VLOOKUP(Z73,NP,26,FALSE),-VLOOKUP(Z73,NP,26,FALSE)))),IF(VLOOKUP(Z73,NP,27,FALSE)="","",CONCATENATE(" / ",IF(VLOOKUP(Z73,NP,12,FALSE)=1,VLOOKUP(Z73,NP,27,FALSE),-VLOOKUP(Z73,NP,27,FALSE)))),IF(VLOOKUP(Z73,NP,28)="","",CONCATENATE(" / ",IF(VLOOKUP(Z73,NP,12)=1,VLOOKUP(Z73,NP,28),-VLOOKUP(Z73,NP,28)))),IF(VLOOKUP(Z73,NP,29)="","",CONCATENATE(" / ",IF(VLOOKUP(Z73,NP,12)=1,VLOOKUP(Z73,NP,29),-VLOOKUP(Z73,NP,29))))))</f>
      </c>
      <c r="AJ75" s="53"/>
      <c r="AK75" s="53"/>
      <c r="AL75" s="53"/>
      <c r="AM75" s="53"/>
      <c r="AN75" s="53"/>
      <c r="AO75" s="53"/>
      <c r="AX75" s="80"/>
    </row>
    <row r="76" spans="1:50" ht="12" customHeight="1">
      <c r="A76" s="84"/>
      <c r="B76" s="48"/>
      <c r="D76" s="40"/>
      <c r="E76" s="40"/>
      <c r="F76" s="40"/>
      <c r="G76" s="40"/>
      <c r="H76" s="40"/>
      <c r="I76" s="85">
        <v>7</v>
      </c>
      <c r="J76" s="49">
        <f>IF(VLOOKUP(J79,NP,4,FALSE)=0,"",VLOOKUP(J79,NP,4,FALSE))</f>
        <v>52</v>
      </c>
      <c r="K76" s="50" t="str">
        <f>IF(J76="","",CONCATENATE(VLOOKUP(J79,NP,5,FALSE),"  ",VLOOKUP(J79,NP,6,FALSE)))</f>
        <v>GERVREAU  Loïc</v>
      </c>
      <c r="L76" s="50"/>
      <c r="M76" s="50"/>
      <c r="N76" s="50"/>
      <c r="O76" s="50"/>
      <c r="P76" s="50"/>
      <c r="Q76" s="50"/>
      <c r="AG76" s="33"/>
      <c r="AH76" s="54"/>
      <c r="AI76" s="33"/>
      <c r="AX76" s="45"/>
    </row>
    <row r="77" spans="1:50" ht="12" customHeight="1">
      <c r="A77" s="84"/>
      <c r="B77" s="48"/>
      <c r="C77" s="48"/>
      <c r="D77" s="48"/>
      <c r="E77" s="48"/>
      <c r="F77" s="48"/>
      <c r="G77" s="48"/>
      <c r="H77" s="48"/>
      <c r="I77" s="51"/>
      <c r="J77" s="52"/>
      <c r="K77" s="53" t="str">
        <f>IF(J76="","",CONCATENATE(VLOOKUP(J79,NP,8,FALSE)," pts - ",VLOOKUP(J79,NP,11,FALSE)))</f>
        <v>925 pts - MT ST AIGNAN TT</v>
      </c>
      <c r="L77" s="53"/>
      <c r="M77" s="53"/>
      <c r="N77" s="53"/>
      <c r="O77" s="53"/>
      <c r="P77" s="53"/>
      <c r="Q77" s="53"/>
      <c r="R77" s="54"/>
      <c r="AG77" s="33"/>
      <c r="AH77" s="54"/>
      <c r="AX77" s="45"/>
    </row>
    <row r="78" spans="1:50" ht="12" customHeight="1">
      <c r="A78" s="84"/>
      <c r="B78" s="55"/>
      <c r="C78" s="56"/>
      <c r="D78" s="56"/>
      <c r="E78" s="56"/>
      <c r="F78" s="56"/>
      <c r="G78" s="56"/>
      <c r="H78" s="56"/>
      <c r="I78" s="48"/>
      <c r="J78" s="57"/>
      <c r="K78" s="58"/>
      <c r="L78" s="58"/>
      <c r="M78" s="58"/>
      <c r="N78" s="58"/>
      <c r="O78" s="58"/>
      <c r="P78" s="58"/>
      <c r="Q78" s="33"/>
      <c r="R78" s="86">
        <v>7</v>
      </c>
      <c r="AG78" s="33"/>
      <c r="AH78" s="54"/>
      <c r="AX78" s="45"/>
    </row>
    <row r="79" spans="1:49" ht="12" customHeight="1">
      <c r="A79" s="84"/>
      <c r="B79" s="59"/>
      <c r="C79" s="60"/>
      <c r="D79" s="60"/>
      <c r="E79" s="60"/>
      <c r="F79" s="60"/>
      <c r="G79" s="60"/>
      <c r="H79" s="60"/>
      <c r="I79" s="51"/>
      <c r="J79" s="27">
        <v>15</v>
      </c>
      <c r="K79" s="61" t="s">
        <v>35</v>
      </c>
      <c r="L79" s="61"/>
      <c r="M79" s="62">
        <f>IF(VLOOKUP(J79,NP,32,FALSE)="","",IF(VLOOKUP(J79,NP,32,FALSE)=0,"",VLOOKUP(J79,NP,32,FALSE)))</f>
      </c>
      <c r="N79" s="63">
        <f>IF(VLOOKUP(J79,NP,33,FALSE)="","",IF(VLOOKUP(J79,NP,34,FALSE)=2,"",VLOOKUP(J79,NP,34,FALSE)))</f>
      </c>
      <c r="O79" s="63"/>
      <c r="P79" s="64" t="str">
        <f>IF(VLOOKUP(J79,NP,33,FALSE)="","",IF(VLOOKUP(J79,NP,33,FALSE)=0,"",VLOOKUP(J79,NP,33,FALSE)))</f>
        <v> </v>
      </c>
      <c r="Q79" s="65"/>
      <c r="R79" s="66">
        <f>IF(VLOOKUP(R85,NP,4,FALSE)=0,"",VLOOKUP(R85,NP,4,FALSE))</f>
        <v>52</v>
      </c>
      <c r="S79" s="50" t="str">
        <f>IF(R79="","",CONCATENATE(VLOOKUP(R85,NP,5,FALSE),"  ",VLOOKUP(R85,NP,6,FALSE)))</f>
        <v>GERVREAU  Loïc</v>
      </c>
      <c r="T79" s="50"/>
      <c r="U79" s="50"/>
      <c r="V79" s="50"/>
      <c r="W79" s="50"/>
      <c r="X79" s="50"/>
      <c r="Y79" s="50"/>
      <c r="AH79" s="54"/>
      <c r="AO79" s="33"/>
      <c r="AP79" s="33"/>
      <c r="AQ79" s="33"/>
      <c r="AW79" s="33"/>
    </row>
    <row r="80" spans="1:49" ht="12" customHeight="1">
      <c r="A80" s="84">
        <v>23</v>
      </c>
      <c r="B80" s="49">
        <f>IF(VLOOKUP(B82,NP,4,FALSE)=0,"",VLOOKUP(B82,NP,4,FALSE))</f>
      </c>
      <c r="C80" s="50">
        <f>IF(B80="","",CONCATENATE(VLOOKUP(B82,NP,5,FALSE),"  ",VLOOKUP(B82,NP,6,FALSE)))</f>
      </c>
      <c r="D80" s="50"/>
      <c r="E80" s="50"/>
      <c r="F80" s="50"/>
      <c r="G80" s="50"/>
      <c r="H80" s="50"/>
      <c r="I80" s="50"/>
      <c r="J80" s="6"/>
      <c r="K80" s="7"/>
      <c r="L80" s="7"/>
      <c r="M80" s="7"/>
      <c r="N80" s="7"/>
      <c r="O80" s="7"/>
      <c r="P80" s="7"/>
      <c r="Q80" s="8"/>
      <c r="R80" s="67"/>
      <c r="S80" s="53" t="str">
        <f>IF(R79="","",CONCATENATE(VLOOKUP(R85,NP,8,FALSE)," pts - ",VLOOKUP(R85,NP,11,FALSE)))</f>
        <v>925 pts - MT ST AIGNAN TT</v>
      </c>
      <c r="T80" s="53"/>
      <c r="U80" s="53"/>
      <c r="V80" s="53"/>
      <c r="W80" s="53"/>
      <c r="X80" s="53"/>
      <c r="Y80" s="53"/>
      <c r="Z80" s="54"/>
      <c r="AH80" s="54"/>
      <c r="AO80" s="33"/>
      <c r="AP80" s="33"/>
      <c r="AQ80" s="33"/>
      <c r="AW80" s="33"/>
    </row>
    <row r="81" spans="1:49" ht="12" customHeight="1">
      <c r="A81" s="84"/>
      <c r="B81" s="52"/>
      <c r="C81" s="53">
        <f>IF(B80="","",CONCATENATE(VLOOKUP(B82,NP,8,FALSE)," pts - ",VLOOKUP(B82,NP,11,FALSE)))</f>
      </c>
      <c r="D81" s="53"/>
      <c r="E81" s="53"/>
      <c r="F81" s="53"/>
      <c r="G81" s="53"/>
      <c r="H81" s="53"/>
      <c r="I81" s="53"/>
      <c r="J81" s="9"/>
      <c r="K81" s="2"/>
      <c r="L81" s="7"/>
      <c r="M81" s="7"/>
      <c r="N81" s="7"/>
      <c r="O81" s="7"/>
      <c r="P81" s="7"/>
      <c r="Q81" s="8"/>
      <c r="R81" s="68"/>
      <c r="S81" s="53">
        <f>IF(R79="","",CONCATENATE(IF(VLOOKUP(J79,NP,23,FALSE)="","",IF(VLOOKUP(J79,NP,12,FALSE)=1,VLOOKUP(J79,NP,23,FALSE),-VLOOKUP(J79,NP,23,FALSE))),IF(VLOOKUP(J79,NP,24,FALSE)="","",CONCATENATE(" / ",IF(VLOOKUP(J79,NP,12,FALSE)=1,VLOOKUP(J79,NP,24,FALSE),-VLOOKUP(J79,NP,24,FALSE)))),IF(VLOOKUP(J79,NP,25,FALSE)="","",CONCATENATE(" / ",IF(VLOOKUP(J79,NP,12,FALSE)=1,VLOOKUP(J79,NP,25,FALSE),-VLOOKUP(J79,NP,25,FALSE)))),IF(VLOOKUP(J79,NP,26,FALSE)="","",CONCATENATE(" / ",IF(VLOOKUP(J79,NP,12,FALSE)=1,VLOOKUP(J79,NP,26,FALSE),-VLOOKUP(J79,NP,26,FALSE)))),IF(VLOOKUP(J79,NP,27,FALSE)="","",CONCATENATE(" / ",IF(VLOOKUP(J79,NP,12,FALSE)=1,VLOOKUP(J79,NP,27,FALSE),-VLOOKUP(J79,NP,27,FALSE)))),IF(VLOOKUP(J79,NP,28)="","",CONCATENATE(" / ",IF(VLOOKUP(J79,NP,12)=1,VLOOKUP(J79,NP,28),-VLOOKUP(J79,NP,28)))),IF(VLOOKUP(J79,NP,29)="","",CONCATENATE(" / ",IF(VLOOKUP(J79,NP,12)=1,VLOOKUP(J79,NP,29),-VLOOKUP(J79,NP,29))))))</f>
      </c>
      <c r="T81" s="53"/>
      <c r="U81" s="53"/>
      <c r="V81" s="53"/>
      <c r="W81" s="53"/>
      <c r="X81" s="53"/>
      <c r="Y81" s="53"/>
      <c r="Z81" s="54"/>
      <c r="AH81" s="54"/>
      <c r="AO81" s="33"/>
      <c r="AP81" s="33"/>
      <c r="AQ81" s="33"/>
      <c r="AW81" s="33"/>
    </row>
    <row r="82" spans="1:49" ht="12" customHeight="1">
      <c r="A82" s="84"/>
      <c r="B82" s="69">
        <v>7</v>
      </c>
      <c r="C82" s="61" t="s">
        <v>35</v>
      </c>
      <c r="D82" s="61"/>
      <c r="E82" s="62">
        <f>IF(VLOOKUP(B82,NP,32,FALSE)="","",IF(VLOOKUP(B82,NP,32,FALSE)=0,"",VLOOKUP(B82,NP,32,FALSE)))</f>
      </c>
      <c r="F82" s="63">
        <f>IF(VLOOKUP(B82,NP,33,FALSE)="","",IF(VLOOKUP(B82,NP,34,FALSE)=2,"",VLOOKUP(B82,NP,34,FALSE)))</f>
      </c>
      <c r="G82" s="63"/>
      <c r="H82" s="64" t="str">
        <f>IF(VLOOKUP(B82,NP,33,FALSE)="","",IF(VLOOKUP(B82,NP,33,FALSE)=0,"",VLOOKUP(B82,NP,33,FALSE)))</f>
        <v> </v>
      </c>
      <c r="I82" s="65"/>
      <c r="J82" s="66">
        <f>IF(VLOOKUP(J79,NP,14,FALSE)=0,"",VLOOKUP(J79,NP,14,FALSE))</f>
        <v>21</v>
      </c>
      <c r="K82" s="50" t="str">
        <f>IF(J82="","",CONCATENATE(VLOOKUP(J79,NP,15,FALSE),"  ",VLOOKUP(J79,NP,16,FALSE)))</f>
        <v>DUBEROS  Eric</v>
      </c>
      <c r="L82" s="50"/>
      <c r="M82" s="50"/>
      <c r="N82" s="50"/>
      <c r="O82" s="50"/>
      <c r="P82" s="50"/>
      <c r="Q82" s="50"/>
      <c r="R82" s="54"/>
      <c r="Y82" s="33"/>
      <c r="Z82" s="54"/>
      <c r="AH82" s="54"/>
      <c r="AO82" s="33"/>
      <c r="AP82" s="33"/>
      <c r="AQ82" s="33"/>
      <c r="AW82" s="33"/>
    </row>
    <row r="83" spans="1:49" ht="12" customHeight="1">
      <c r="A83" s="84"/>
      <c r="B83" s="3"/>
      <c r="C83" s="2"/>
      <c r="D83" s="2"/>
      <c r="E83" s="2"/>
      <c r="F83" s="2"/>
      <c r="G83" s="2"/>
      <c r="H83" s="2"/>
      <c r="I83" s="70"/>
      <c r="J83" s="86">
        <v>10</v>
      </c>
      <c r="K83" s="71" t="str">
        <f>IF(J82="","",CONCATENATE(VLOOKUP(J79,NP,18,FALSE)," pts - ",VLOOKUP(J79,NP,21,FALSE)))</f>
        <v>767 pts - FRANCOURVILLE L</v>
      </c>
      <c r="L83" s="71"/>
      <c r="M83" s="71"/>
      <c r="N83" s="71"/>
      <c r="O83" s="71"/>
      <c r="P83" s="71"/>
      <c r="Q83" s="71"/>
      <c r="R83" s="33"/>
      <c r="Y83" s="33"/>
      <c r="Z83" s="54"/>
      <c r="AH83" s="54"/>
      <c r="AO83" s="33"/>
      <c r="AP83" s="33"/>
      <c r="AQ83" s="33"/>
      <c r="AW83" s="33"/>
    </row>
    <row r="84" spans="1:49" ht="12" customHeight="1">
      <c r="A84" s="84">
        <v>10</v>
      </c>
      <c r="B84" s="49">
        <f>IF(VLOOKUP(B82,NP,14,FALSE)=0,"",VLOOKUP(B82,NP,14,FALSE))</f>
        <v>21</v>
      </c>
      <c r="C84" s="50" t="str">
        <f>IF(B84="","",CONCATENATE(VLOOKUP(B82,NP,15,FALSE),"  ",VLOOKUP(B82,NP,16,FALSE)))</f>
        <v>DUBEROS  Eric</v>
      </c>
      <c r="D84" s="4"/>
      <c r="E84" s="4"/>
      <c r="F84" s="4"/>
      <c r="G84" s="4"/>
      <c r="H84" s="4"/>
      <c r="I84" s="5"/>
      <c r="J84" s="68"/>
      <c r="K84" s="53">
        <f>IF(J82="","",CONCATENATE(IF(VLOOKUP(B82,NP,23,FALSE)="","",IF(VLOOKUP(B82,NP,12,FALSE)=1,VLOOKUP(B82,NP,23,FALSE),-VLOOKUP(B82,NP,23,FALSE))),IF(VLOOKUP(B82,NP,24,FALSE)="","",CONCATENATE(" / ",IF(VLOOKUP(B82,NP,12,FALSE)=1,VLOOKUP(B82,NP,24,FALSE),-VLOOKUP(B82,NP,24,FALSE)))),IF(VLOOKUP(B82,NP,25,FALSE)="","",CONCATENATE(" / ",IF(VLOOKUP(B82,NP,12,FALSE)=1,VLOOKUP(B82,NP,25,FALSE),-VLOOKUP(B82,NP,25,FALSE)))),IF(VLOOKUP(B82,NP,26,FALSE)="","",CONCATENATE(" / ",IF(VLOOKUP(B82,NP,12,FALSE)=1,VLOOKUP(B82,NP,26,FALSE),-VLOOKUP(B82,NP,26,FALSE)))),IF(VLOOKUP(B82,NP,27,FALSE)="","",CONCATENATE(" / ",IF(VLOOKUP(B82,NP,12,FALSE)=1,VLOOKUP(B82,NP,27,FALSE),-VLOOKUP(B82,NP,27,FALSE)))),IF(VLOOKUP(B82,NP,28)="","",CONCATENATE(" / ",IF(VLOOKUP(B82,NP,12)=1,VLOOKUP(B82,NP,28),-VLOOKUP(B82,NP,28)))),IF(VLOOKUP(B82,NP,29)="","",CONCATENATE(" / ",IF(VLOOKUP(B82,NP,12)=1,VLOOKUP(B82,NP,29),-VLOOKUP(B82,NP,29))))))</f>
      </c>
      <c r="L84" s="53"/>
      <c r="M84" s="53"/>
      <c r="N84" s="53"/>
      <c r="O84" s="53"/>
      <c r="P84" s="53"/>
      <c r="Q84" s="53"/>
      <c r="R84" s="33"/>
      <c r="Y84" s="33"/>
      <c r="Z84" s="54"/>
      <c r="AH84" s="54"/>
      <c r="AO84" s="33"/>
      <c r="AP84" s="33"/>
      <c r="AQ84" s="33"/>
      <c r="AW84" s="33"/>
    </row>
    <row r="85" spans="1:49" ht="12" customHeight="1">
      <c r="A85" s="84"/>
      <c r="B85" s="3"/>
      <c r="C85" s="53" t="str">
        <f>IF(B84="","",CONCATENATE(VLOOKUP(B82,NP,18,FALSE)," pts - ",VLOOKUP(B82,NP,21,FALSE)))</f>
        <v>767 pts - FRANCOURVILLE L</v>
      </c>
      <c r="D85" s="53"/>
      <c r="E85" s="53"/>
      <c r="F85" s="53"/>
      <c r="G85" s="53"/>
      <c r="H85" s="53"/>
      <c r="I85" s="53"/>
      <c r="J85" s="10"/>
      <c r="K85" s="72"/>
      <c r="L85" s="72"/>
      <c r="M85" s="11"/>
      <c r="N85" s="11"/>
      <c r="O85" s="11"/>
      <c r="P85" s="11"/>
      <c r="Q85" s="72"/>
      <c r="R85" s="73">
        <v>20</v>
      </c>
      <c r="S85" s="61" t="s">
        <v>35</v>
      </c>
      <c r="T85" s="61"/>
      <c r="U85" s="62">
        <f>IF(VLOOKUP(R85,NP,32,FALSE)="","",IF(VLOOKUP(R85,NP,32,FALSE)=0,"",VLOOKUP(R85,NP,32,FALSE)))</f>
      </c>
      <c r="V85" s="63">
        <f>IF(VLOOKUP(R85,NP,33,FALSE)="","",IF(VLOOKUP(R85,NP,34,FALSE)=2,"",VLOOKUP(R85,NP,34,FALSE)))</f>
      </c>
      <c r="W85" s="63"/>
      <c r="X85" s="64" t="str">
        <f>IF(VLOOKUP(R85,NP,33,FALSE)="","",IF(VLOOKUP(R85,NP,33,FALSE)=0,"",VLOOKUP(R85,NP,33,FALSE)))</f>
        <v> </v>
      </c>
      <c r="Y85" s="65"/>
      <c r="Z85" s="66">
        <f>IF(VLOOKUP(Z73,NP,14,FALSE)=0,"",VLOOKUP(Z73,NP,14,FALSE))</f>
        <v>52</v>
      </c>
      <c r="AA85" s="50" t="str">
        <f>IF(Z85="","",CONCATENATE(VLOOKUP(Z73,NP,15,FALSE),"  ",VLOOKUP(Z73,NP,16,FALSE)))</f>
        <v>GERVREAU  Loïc</v>
      </c>
      <c r="AB85" s="50"/>
      <c r="AC85" s="50"/>
      <c r="AD85" s="50"/>
      <c r="AE85" s="50"/>
      <c r="AF85" s="50"/>
      <c r="AG85" s="50"/>
      <c r="AH85" s="54"/>
      <c r="AO85" s="33"/>
      <c r="AP85" s="33"/>
      <c r="AQ85" s="33"/>
      <c r="AW85" s="33"/>
    </row>
    <row r="86" spans="1:49" ht="12" customHeight="1">
      <c r="A86" s="84">
        <v>15</v>
      </c>
      <c r="B86" s="49">
        <f>IF(VLOOKUP(B88,NP,4,FALSE)=0,"",VLOOKUP(B88,NP,4,FALSE))</f>
        <v>11</v>
      </c>
      <c r="C86" s="50" t="str">
        <f>IF(B86="","",CONCATENATE(VLOOKUP(B88,NP,5,FALSE),"  ",VLOOKUP(B88,NP,6,FALSE)))</f>
        <v>PAPPALARDO  Théo</v>
      </c>
      <c r="D86" s="50"/>
      <c r="E86" s="50"/>
      <c r="F86" s="50"/>
      <c r="G86" s="50"/>
      <c r="H86" s="50"/>
      <c r="I86" s="50"/>
      <c r="J86" s="6"/>
      <c r="K86" s="7"/>
      <c r="L86" s="7"/>
      <c r="M86" s="7"/>
      <c r="N86" s="7"/>
      <c r="O86" s="7"/>
      <c r="P86" s="7"/>
      <c r="Q86" s="8"/>
      <c r="Y86" s="33"/>
      <c r="Z86" s="86">
        <v>2</v>
      </c>
      <c r="AA86" s="71" t="str">
        <f>IF(Z85="","",CONCATENATE(VLOOKUP(Z73,NP,18,FALSE)," pts - ",VLOOKUP(Z73,NP,21,FALSE)))</f>
        <v>925 pts - MT ST AIGNAN TT</v>
      </c>
      <c r="AB86" s="71"/>
      <c r="AC86" s="71"/>
      <c r="AD86" s="71"/>
      <c r="AE86" s="71"/>
      <c r="AF86" s="71"/>
      <c r="AG86" s="71"/>
      <c r="AO86" s="33"/>
      <c r="AP86" s="33"/>
      <c r="AQ86" s="33"/>
      <c r="AW86" s="33"/>
    </row>
    <row r="87" spans="1:49" ht="12" customHeight="1" thickBot="1">
      <c r="A87" s="84"/>
      <c r="B87" s="52"/>
      <c r="C87" s="53" t="str">
        <f>IF(B86="","",CONCATENATE(VLOOKUP(B88,NP,8,FALSE)," pts - ",VLOOKUP(B88,NP,11,FALSE)))</f>
        <v>738 pts - MT ST AIGNAN TT</v>
      </c>
      <c r="D87" s="53"/>
      <c r="E87" s="53"/>
      <c r="F87" s="53"/>
      <c r="G87" s="53"/>
      <c r="H87" s="53"/>
      <c r="I87" s="53"/>
      <c r="J87" s="86">
        <v>15</v>
      </c>
      <c r="K87" s="2"/>
      <c r="L87" s="7"/>
      <c r="M87" s="7"/>
      <c r="N87" s="7"/>
      <c r="O87" s="7"/>
      <c r="P87" s="7"/>
      <c r="Q87" s="8"/>
      <c r="Y87" s="33"/>
      <c r="Z87" s="68"/>
      <c r="AA87" s="53">
        <f>IF(Z85="","",CONCATENATE(IF(VLOOKUP(R85,NP,23,FALSE)="","",IF(VLOOKUP(R85,NP,12,FALSE)=1,VLOOKUP(R85,NP,23,FALSE),-VLOOKUP(R85,NP,23,FALSE))),IF(VLOOKUP(R85,NP,24,FALSE)="","",CONCATENATE(" / ",IF(VLOOKUP(R85,NP,12,FALSE)=1,VLOOKUP(R85,NP,24,FALSE),-VLOOKUP(R85,NP,24,FALSE)))),IF(VLOOKUP(R85,NP,25,FALSE)="","",CONCATENATE(" / ",IF(VLOOKUP(R85,NP,12,FALSE)=1,VLOOKUP(R85,NP,25,FALSE),-VLOOKUP(R85,NP,25,FALSE)))),IF(VLOOKUP(R85,NP,26,FALSE)="","",CONCATENATE(" / ",IF(VLOOKUP(R85,NP,12,FALSE)=1,VLOOKUP(R85,NP,26,FALSE),-VLOOKUP(R85,NP,26,FALSE)))),IF(VLOOKUP(R85,NP,27,FALSE)="","",CONCATENATE(" / ",IF(VLOOKUP(R85,NP,12,FALSE)=1,VLOOKUP(R85,NP,27,FALSE),-VLOOKUP(R85,NP,27,FALSE)))),IF(VLOOKUP(R85,NP,28)="","",CONCATENATE(" / ",IF(VLOOKUP(R85,NP,12)=1,VLOOKUP(R85,NP,28),-VLOOKUP(R85,NP,28)))),IF(VLOOKUP(R85,NP,29)="","",CONCATENATE(" / ",IF(VLOOKUP(R85,NP,12)=1,VLOOKUP(R85,NP,29),-VLOOKUP(R85,NP,29))))))</f>
      </c>
      <c r="AB87" s="53"/>
      <c r="AC87" s="53"/>
      <c r="AD87" s="53"/>
      <c r="AE87" s="53"/>
      <c r="AF87" s="53"/>
      <c r="AG87" s="53"/>
      <c r="AO87" s="33"/>
      <c r="AP87" s="33"/>
      <c r="AQ87" s="33"/>
      <c r="AW87" s="33"/>
    </row>
    <row r="88" spans="1:49" ht="12" customHeight="1">
      <c r="A88" s="84"/>
      <c r="B88" s="69">
        <v>8</v>
      </c>
      <c r="C88" s="61" t="s">
        <v>35</v>
      </c>
      <c r="D88" s="61"/>
      <c r="E88" s="62">
        <f>IF(VLOOKUP(B88,NP,32,FALSE)="","",IF(VLOOKUP(B88,NP,32,FALSE)=0,"",VLOOKUP(B88,NP,32,FALSE)))</f>
      </c>
      <c r="F88" s="63">
        <f>IF(VLOOKUP(B88,NP,33,FALSE)="","",IF(VLOOKUP(B88,NP,34,FALSE)=2,"",VLOOKUP(B88,NP,34,FALSE)))</f>
      </c>
      <c r="G88" s="63"/>
      <c r="H88" s="64" t="str">
        <f>IF(VLOOKUP(B88,NP,33,FALSE)="","",IF(VLOOKUP(B88,NP,33,FALSE)=0,"",VLOOKUP(B88,NP,33,FALSE)))</f>
        <v> </v>
      </c>
      <c r="I88" s="65"/>
      <c r="J88" s="66">
        <f>IF(VLOOKUP(J91,NP,4,FALSE)=0,"",VLOOKUP(J91,NP,4,FALSE))</f>
        <v>11</v>
      </c>
      <c r="K88" s="50" t="str">
        <f>IF(J88="","",CONCATENATE(VLOOKUP(J91,NP,5,FALSE),"  ",VLOOKUP(J91,NP,6,FALSE)))</f>
        <v>PAPPALARDO  Théo</v>
      </c>
      <c r="L88" s="50"/>
      <c r="M88" s="50"/>
      <c r="N88" s="50"/>
      <c r="O88" s="50"/>
      <c r="P88" s="50"/>
      <c r="Q88" s="50"/>
      <c r="Y88" s="33"/>
      <c r="Z88" s="54"/>
      <c r="AA88" s="81"/>
      <c r="AG88" s="33"/>
      <c r="AH88" s="31"/>
      <c r="AI88" s="12"/>
      <c r="AJ88" s="13"/>
      <c r="AK88" s="13"/>
      <c r="AL88" s="13"/>
      <c r="AM88" s="13"/>
      <c r="AN88" s="13"/>
      <c r="AO88" s="12"/>
      <c r="AP88" s="13"/>
      <c r="AQ88" s="13"/>
      <c r="AR88" s="13"/>
      <c r="AS88" s="14"/>
      <c r="AT88" s="14"/>
      <c r="AU88" s="14"/>
      <c r="AV88" s="14"/>
      <c r="AW88" s="15"/>
    </row>
    <row r="89" spans="1:49" ht="12" customHeight="1">
      <c r="A89" s="84"/>
      <c r="B89" s="3"/>
      <c r="C89" s="2"/>
      <c r="D89" s="2"/>
      <c r="E89" s="2"/>
      <c r="F89" s="2"/>
      <c r="G89" s="2"/>
      <c r="H89" s="2"/>
      <c r="I89" s="70"/>
      <c r="J89" s="67"/>
      <c r="K89" s="53" t="str">
        <f>IF(J88="","",CONCATENATE(VLOOKUP(J91,NP,8,FALSE)," pts - ",VLOOKUP(J91,NP,11,FALSE)))</f>
        <v>738 pts - MT ST AIGNAN TT</v>
      </c>
      <c r="L89" s="53"/>
      <c r="M89" s="53"/>
      <c r="N89" s="53"/>
      <c r="O89" s="53"/>
      <c r="P89" s="53"/>
      <c r="Q89" s="53"/>
      <c r="R89" s="54"/>
      <c r="Y89" s="33"/>
      <c r="Z89" s="54"/>
      <c r="AA89" s="81"/>
      <c r="AG89" s="33"/>
      <c r="AH89" s="32" t="s">
        <v>2</v>
      </c>
      <c r="AI89" s="16"/>
      <c r="AJ89" s="17"/>
      <c r="AK89" s="33"/>
      <c r="AL89" s="91">
        <f>'Liste des parties'!$AH$2</f>
        <v>2</v>
      </c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2"/>
    </row>
    <row r="90" spans="1:49" ht="12" customHeight="1">
      <c r="A90" s="84">
        <v>18</v>
      </c>
      <c r="B90" s="49">
        <f>IF(VLOOKUP(B88,NP,14,FALSE)=0,"",VLOOKUP(B88,NP,14,FALSE))</f>
        <v>14</v>
      </c>
      <c r="C90" s="50" t="str">
        <f>IF(B90="","",CONCATENATE(VLOOKUP(B88,NP,15,FALSE),"  ",VLOOKUP(B88,NP,16,FALSE)))</f>
        <v>COULMAIN  Christian</v>
      </c>
      <c r="D90" s="4"/>
      <c r="E90" s="4"/>
      <c r="F90" s="4"/>
      <c r="G90" s="4"/>
      <c r="H90" s="4"/>
      <c r="I90" s="5"/>
      <c r="J90" s="68"/>
      <c r="K90" s="53">
        <f>IF(J88="","",CONCATENATE(IF(VLOOKUP(B88,NP,23,FALSE)="","",IF(VLOOKUP(B88,NP,12,FALSE)=1,VLOOKUP(B88,NP,23,FALSE),-VLOOKUP(B88,NP,23,FALSE))),IF(VLOOKUP(B88,NP,24,FALSE)="","",CONCATENATE(" / ",IF(VLOOKUP(B88,NP,12,FALSE)=1,VLOOKUP(B88,NP,24,FALSE),-VLOOKUP(B88,NP,24,FALSE)))),IF(VLOOKUP(B88,NP,25,FALSE)="","",CONCATENATE(" / ",IF(VLOOKUP(B88,NP,12,FALSE)=1,VLOOKUP(B88,NP,25,FALSE),-VLOOKUP(B88,NP,25,FALSE)))),IF(VLOOKUP(B88,NP,26,FALSE)="","",CONCATENATE(" / ",IF(VLOOKUP(B88,NP,12,FALSE)=1,VLOOKUP(B88,NP,26,FALSE),-VLOOKUP(B88,NP,26,FALSE)))),IF(VLOOKUP(B88,NP,27,FALSE)="","",CONCATENATE(" / ",IF(VLOOKUP(B88,NP,12,FALSE)=1,VLOOKUP(B88,NP,27,FALSE),-VLOOKUP(B88,NP,27,FALSE)))),IF(VLOOKUP(B88,NP,28)="","",CONCATENATE(" / ",IF(VLOOKUP(B88,NP,12)=1,VLOOKUP(B88,NP,28),-VLOOKUP(B88,NP,28)))),IF(VLOOKUP(B88,NP,29)="","",CONCATENATE(" / ",IF(VLOOKUP(B88,NP,12)=1,VLOOKUP(B88,NP,29),-VLOOKUP(B88,NP,29))))))</f>
      </c>
      <c r="L90" s="53"/>
      <c r="M90" s="53"/>
      <c r="N90" s="53"/>
      <c r="O90" s="53"/>
      <c r="P90" s="53"/>
      <c r="Q90" s="53"/>
      <c r="R90" s="54"/>
      <c r="S90" s="74"/>
      <c r="T90" s="74"/>
      <c r="U90" s="74"/>
      <c r="V90" s="74"/>
      <c r="W90" s="74"/>
      <c r="X90" s="74"/>
      <c r="Y90" s="33"/>
      <c r="Z90" s="54"/>
      <c r="AA90" s="81"/>
      <c r="AG90" s="33"/>
      <c r="AH90" s="34"/>
      <c r="AI90" s="16"/>
      <c r="AJ90" s="17"/>
      <c r="AK90" s="18"/>
      <c r="AL90" s="18"/>
      <c r="AM90" s="18"/>
      <c r="AN90" s="18"/>
      <c r="AO90" s="21"/>
      <c r="AP90" s="35"/>
      <c r="AQ90" s="35"/>
      <c r="AR90" s="35"/>
      <c r="AS90" s="20"/>
      <c r="AT90" s="20"/>
      <c r="AU90" s="20"/>
      <c r="AV90" s="20"/>
      <c r="AW90" s="19"/>
    </row>
    <row r="91" spans="1:49" ht="12" customHeight="1">
      <c r="A91" s="84"/>
      <c r="B91" s="3"/>
      <c r="C91" s="53" t="str">
        <f>IF(B90="","",CONCATENATE(VLOOKUP(B88,NP,18,FALSE)," pts - ",VLOOKUP(B88,NP,21,FALSE)))</f>
        <v>723 pts - COBE BEZU</v>
      </c>
      <c r="D91" s="53"/>
      <c r="E91" s="53"/>
      <c r="F91" s="53"/>
      <c r="G91" s="53"/>
      <c r="H91" s="53"/>
      <c r="I91" s="53"/>
      <c r="J91" s="27">
        <v>16</v>
      </c>
      <c r="K91" s="61" t="s">
        <v>35</v>
      </c>
      <c r="L91" s="61"/>
      <c r="M91" s="62">
        <f>IF(VLOOKUP(J91,NP,32,FALSE)="","",IF(VLOOKUP(J91,NP,32,FALSE)=0,"",VLOOKUP(J91,NP,32,FALSE)))</f>
      </c>
      <c r="N91" s="63">
        <f>IF(VLOOKUP(J91,NP,33,FALSE)="","",IF(VLOOKUP(J91,NP,34,FALSE)=2,"",VLOOKUP(J91,NP,34,FALSE)))</f>
      </c>
      <c r="O91" s="63"/>
      <c r="P91" s="64" t="str">
        <f>IF(VLOOKUP(J91,NP,33,FALSE)="","",IF(VLOOKUP(J91,NP,33,FALSE)=0,"",VLOOKUP(J91,NP,33,FALSE)))</f>
        <v> </v>
      </c>
      <c r="Q91" s="65"/>
      <c r="R91" s="66">
        <f>IF(VLOOKUP(R85,NP,14,FALSE)=0,"",VLOOKUP(R85,NP,14,FALSE))</f>
        <v>11</v>
      </c>
      <c r="S91" s="50" t="str">
        <f>IF(R91="","",CONCATENATE(VLOOKUP(R85,NP,15,FALSE),"  ",VLOOKUP(R85,NP,16,FALSE)))</f>
        <v>PAPPALARDO  Théo</v>
      </c>
      <c r="T91" s="50"/>
      <c r="U91" s="50"/>
      <c r="V91" s="50"/>
      <c r="W91" s="50"/>
      <c r="X91" s="50"/>
      <c r="Y91" s="50"/>
      <c r="Z91" s="54"/>
      <c r="AA91" s="81"/>
      <c r="AG91" s="33"/>
      <c r="AH91" s="36" t="s">
        <v>41</v>
      </c>
      <c r="AI91" s="16"/>
      <c r="AJ91" s="17"/>
      <c r="AK91" s="18"/>
      <c r="AL91" s="93" t="str">
        <f>'Liste des parties'!$AD$2</f>
        <v>Tournoi National categorie B</v>
      </c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4"/>
    </row>
    <row r="92" spans="1:49" ht="12" customHeight="1">
      <c r="A92" s="84"/>
      <c r="B92" s="55"/>
      <c r="C92" s="56"/>
      <c r="D92" s="56"/>
      <c r="E92" s="56"/>
      <c r="F92" s="56"/>
      <c r="G92" s="56"/>
      <c r="H92" s="56"/>
      <c r="I92" s="48"/>
      <c r="J92" s="57"/>
      <c r="K92" s="52"/>
      <c r="L92" s="52"/>
      <c r="M92" s="52"/>
      <c r="N92" s="52"/>
      <c r="O92" s="52"/>
      <c r="P92" s="52"/>
      <c r="Q92" s="33"/>
      <c r="R92" s="86">
        <v>2</v>
      </c>
      <c r="S92" s="71" t="str">
        <f>IF(R91="","",CONCATENATE(VLOOKUP(R85,NP,18,FALSE)," pts - ",VLOOKUP(R85,NP,21,FALSE)))</f>
        <v>738 pts - MT ST AIGNAN TT</v>
      </c>
      <c r="T92" s="71"/>
      <c r="U92" s="71"/>
      <c r="V92" s="71"/>
      <c r="W92" s="71"/>
      <c r="X92" s="71"/>
      <c r="Y92" s="71"/>
      <c r="AA92" s="81"/>
      <c r="AB92" s="52"/>
      <c r="AC92" s="52"/>
      <c r="AD92" s="52"/>
      <c r="AE92" s="52"/>
      <c r="AF92" s="52"/>
      <c r="AG92" s="48"/>
      <c r="AH92" s="32"/>
      <c r="AI92" s="16"/>
      <c r="AJ92" s="17"/>
      <c r="AK92" s="17"/>
      <c r="AL92" s="17"/>
      <c r="AM92" s="17"/>
      <c r="AN92" s="17"/>
      <c r="AO92" s="21"/>
      <c r="AP92" s="17"/>
      <c r="AQ92" s="17"/>
      <c r="AR92" s="17"/>
      <c r="AS92" s="18"/>
      <c r="AT92" s="18"/>
      <c r="AU92" s="18"/>
      <c r="AV92" s="18"/>
      <c r="AW92" s="19"/>
    </row>
    <row r="93" spans="1:49" ht="12" customHeight="1">
      <c r="A93" s="84"/>
      <c r="B93" s="40"/>
      <c r="C93" s="40"/>
      <c r="D93" s="40"/>
      <c r="E93" s="60"/>
      <c r="F93" s="60"/>
      <c r="G93" s="60"/>
      <c r="H93" s="60"/>
      <c r="I93" s="51"/>
      <c r="J93" s="57"/>
      <c r="K93" s="52"/>
      <c r="L93" s="52"/>
      <c r="M93" s="52"/>
      <c r="N93" s="52"/>
      <c r="O93" s="52"/>
      <c r="P93" s="52"/>
      <c r="Q93" s="33"/>
      <c r="R93" s="68"/>
      <c r="S93" s="53">
        <f>IF(R91="","",CONCATENATE(IF(VLOOKUP(J91,NP,23,FALSE)="","",IF(VLOOKUP(J91,NP,12,FALSE)=1,VLOOKUP(J91,NP,23,FALSE),-VLOOKUP(J91,NP,23,FALSE))),IF(VLOOKUP(J91,NP,24,FALSE)="","",CONCATENATE(" / ",IF(VLOOKUP(J91,NP,12,FALSE)=1,VLOOKUP(J91,NP,24,FALSE),-VLOOKUP(J91,NP,24,FALSE)))),IF(VLOOKUP(J91,NP,25,FALSE)="","",CONCATENATE(" / ",IF(VLOOKUP(J91,NP,12,FALSE)=1,VLOOKUP(J91,NP,25,FALSE),-VLOOKUP(J91,NP,25,FALSE)))),IF(VLOOKUP(J91,NP,26,FALSE)="","",CONCATENATE(" / ",IF(VLOOKUP(J91,NP,12,FALSE)=1,VLOOKUP(J91,NP,26,FALSE),-VLOOKUP(J91,NP,26,FALSE)))),IF(VLOOKUP(J91,NP,27,FALSE)="","",CONCATENATE(" / ",IF(VLOOKUP(J91,NP,12,FALSE)=1,VLOOKUP(J91,NP,27,FALSE),-VLOOKUP(J91,NP,27,FALSE)))),IF(VLOOKUP(J91,NP,28)="","",CONCATENATE(" / ",IF(VLOOKUP(J91,NP,12)=1,VLOOKUP(J91,NP,28),-VLOOKUP(J91,NP,28)))),IF(VLOOKUP(J91,NP,29)="","",CONCATENATE(" / ",IF(VLOOKUP(J91,NP,12)=1,VLOOKUP(J91,NP,29),-VLOOKUP(J91,NP,29))))))</f>
      </c>
      <c r="T93" s="53"/>
      <c r="U93" s="53"/>
      <c r="V93" s="53"/>
      <c r="W93" s="53"/>
      <c r="X93" s="53"/>
      <c r="Y93" s="53"/>
      <c r="AA93" s="81"/>
      <c r="AH93" s="32" t="s">
        <v>42</v>
      </c>
      <c r="AI93" s="21"/>
      <c r="AJ93" s="35"/>
      <c r="AK93" s="20"/>
      <c r="AL93" s="87" t="str">
        <f>'Liste des parties'!$AE$2</f>
        <v>LES ANDELYS TC</v>
      </c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8"/>
    </row>
    <row r="94" spans="1:49" ht="12" customHeight="1" thickBot="1">
      <c r="A94" s="84"/>
      <c r="B94" s="40"/>
      <c r="C94" s="40"/>
      <c r="D94" s="40"/>
      <c r="E94" s="40"/>
      <c r="F94" s="40"/>
      <c r="G94" s="40"/>
      <c r="H94" s="40"/>
      <c r="I94" s="85">
        <v>2</v>
      </c>
      <c r="J94" s="49">
        <f>IF(VLOOKUP(J91,NP,14,FALSE)=0,"",VLOOKUP(J91,NP,14,FALSE))</f>
        <v>48</v>
      </c>
      <c r="K94" s="50" t="str">
        <f>IF(J94="","",CONCATENATE(VLOOKUP(J91,NP,15,FALSE),"  ",VLOOKUP(J91,NP,16,FALSE)))</f>
        <v>BERNARDIN  Yannick</v>
      </c>
      <c r="L94" s="50"/>
      <c r="M94" s="50"/>
      <c r="N94" s="50"/>
      <c r="O94" s="50"/>
      <c r="P94" s="50"/>
      <c r="Q94" s="50"/>
      <c r="R94" s="82"/>
      <c r="S94" s="51"/>
      <c r="T94" s="37"/>
      <c r="U94" s="37"/>
      <c r="V94" s="37"/>
      <c r="W94" s="37"/>
      <c r="X94" s="37"/>
      <c r="Y94" s="76"/>
      <c r="AA94" s="81"/>
      <c r="AB94" s="81"/>
      <c r="AC94" s="81"/>
      <c r="AD94" s="81"/>
      <c r="AE94" s="81"/>
      <c r="AF94" s="81"/>
      <c r="AG94" s="81"/>
      <c r="AH94" s="39"/>
      <c r="AI94" s="22"/>
      <c r="AJ94" s="23"/>
      <c r="AK94" s="23"/>
      <c r="AL94" s="23"/>
      <c r="AM94" s="23"/>
      <c r="AN94" s="23"/>
      <c r="AO94" s="22"/>
      <c r="AP94" s="23"/>
      <c r="AQ94" s="23"/>
      <c r="AR94" s="23"/>
      <c r="AS94" s="24"/>
      <c r="AT94" s="24"/>
      <c r="AU94" s="24"/>
      <c r="AV94" s="24"/>
      <c r="AW94" s="25"/>
    </row>
    <row r="95" spans="1:50" ht="12" customHeight="1">
      <c r="A95" s="84"/>
      <c r="B95" s="40"/>
      <c r="C95" s="40"/>
      <c r="D95" s="40"/>
      <c r="E95" s="48"/>
      <c r="F95" s="48"/>
      <c r="G95" s="48"/>
      <c r="H95" s="48"/>
      <c r="I95" s="51"/>
      <c r="J95" s="52"/>
      <c r="K95" s="53" t="str">
        <f>IF(J94="","",CONCATENATE(VLOOKUP(J91,NP,18,FALSE)," pts - ",VLOOKUP(J91,NP,21,FALSE)))</f>
        <v>975 pts - E. GISORS TT</v>
      </c>
      <c r="L95" s="53"/>
      <c r="M95" s="53"/>
      <c r="N95" s="53"/>
      <c r="O95" s="53"/>
      <c r="P95" s="53"/>
      <c r="Q95" s="53"/>
      <c r="R95" s="51"/>
      <c r="S95" s="51"/>
      <c r="T95" s="33"/>
      <c r="U95" s="33"/>
      <c r="V95" s="33"/>
      <c r="W95" s="33"/>
      <c r="X95" s="33"/>
      <c r="Y95" s="33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33"/>
      <c r="AX95" s="83"/>
    </row>
    <row r="96" spans="1:19" ht="12" customHeight="1">
      <c r="A96" s="84"/>
      <c r="R96" s="33"/>
      <c r="S96" s="33"/>
    </row>
    <row r="97" ht="12" customHeight="1">
      <c r="A97" s="84"/>
    </row>
    <row r="98" ht="12" customHeight="1">
      <c r="A98" s="84"/>
    </row>
    <row r="99" ht="12" customHeight="1">
      <c r="A99" s="84"/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 sheet="1" objects="1" scenarios="1"/>
  <mergeCells count="5">
    <mergeCell ref="AL93:AW93"/>
    <mergeCell ref="AQ1:AX1"/>
    <mergeCell ref="AQ2:AX2"/>
    <mergeCell ref="AL89:AW89"/>
    <mergeCell ref="AL91:AW91"/>
  </mergeCells>
  <printOptions horizontalCentered="1"/>
  <pageMargins left="0.1968503937007874" right="0.1968503937007874" top="0.5118110236220472" bottom="0.5511811023622047" header="0.2755905511811024" footer="0.31496062992125984"/>
  <pageSetup fitToHeight="1" fitToWidth="1" orientation="portrait" paperSize="9" scale="54" r:id="rId1"/>
  <headerFooter alignWithMargins="0">
    <oddFooter>&amp;LPage &amp;P/&amp;N&amp;C&amp;F&amp;R&amp;D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Jimmy</cp:lastModifiedBy>
  <cp:lastPrinted>2004-03-22T15:03:53Z</cp:lastPrinted>
  <dcterms:created xsi:type="dcterms:W3CDTF">2003-05-26T15:29:41Z</dcterms:created>
  <dcterms:modified xsi:type="dcterms:W3CDTF">2013-09-30T08:57:42Z</dcterms:modified>
  <cp:category/>
  <cp:version/>
  <cp:contentType/>
  <cp:contentStatus/>
</cp:coreProperties>
</file>